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ek\OneDrive\Рабочий стол\НОБД СШ7\Аттестация 2023-2024\"/>
    </mc:Choice>
  </mc:AlternateContent>
  <bookViews>
    <workbookView xWindow="0" yWindow="0" windowWidth="23040" windowHeight="8784"/>
  </bookViews>
  <sheets>
    <sheet name="Список  контингентов СШ7 Ю.А.Га" sheetId="1" r:id="rId1"/>
  </sheets>
  <definedNames>
    <definedName name="_xlnm._FilterDatabase" localSheetId="0" hidden="1">'Список  контингентов СШ7 Ю.А.Га'!$A$1:$L$902</definedName>
  </definedNames>
  <calcPr calcId="162913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</calcChain>
</file>

<file path=xl/sharedStrings.xml><?xml version="1.0" encoding="utf-8"?>
<sst xmlns="http://schemas.openxmlformats.org/spreadsheetml/2006/main" count="8106" uniqueCount="1609">
  <si>
    <t>ИИН</t>
  </si>
  <si>
    <t>Фамилия</t>
  </si>
  <si>
    <t>Имя</t>
  </si>
  <si>
    <t>Отчество</t>
  </si>
  <si>
    <t>Дата рождения</t>
  </si>
  <si>
    <t>НУРГАЛИЕВА</t>
  </si>
  <si>
    <t>АМИНА</t>
  </si>
  <si>
    <t>РЕНАТОВНА</t>
  </si>
  <si>
    <t>женский</t>
  </si>
  <si>
    <t>9 класс</t>
  </si>
  <si>
    <t>Б</t>
  </si>
  <si>
    <t>Да</t>
  </si>
  <si>
    <t>русский</t>
  </si>
  <si>
    <t>очная</t>
  </si>
  <si>
    <t>Нет</t>
  </si>
  <si>
    <t>НУРБАЕВ</t>
  </si>
  <si>
    <t>ДАМИР</t>
  </si>
  <si>
    <t>РУСЛАНОВИЧ</t>
  </si>
  <si>
    <t>мужской</t>
  </si>
  <si>
    <t>АЖИБАЕВ</t>
  </si>
  <si>
    <t>ТАМЕРЛАН</t>
  </si>
  <si>
    <t>БЕРИКОВИЧ</t>
  </si>
  <si>
    <t>Г</t>
  </si>
  <si>
    <t>ЖУМАГУЛОВ</t>
  </si>
  <si>
    <t>АМАНГЕЛЬДЫ</t>
  </si>
  <si>
    <t>БАРЛЫБАЕВИЧ</t>
  </si>
  <si>
    <t>А</t>
  </si>
  <si>
    <t>казахский</t>
  </si>
  <si>
    <t>КОСТЮЧЕНКОВ</t>
  </si>
  <si>
    <t>СЕРГЕЙ</t>
  </si>
  <si>
    <t>АНДРЕЕВИЧ</t>
  </si>
  <si>
    <t>В</t>
  </si>
  <si>
    <t>СИНЯВИНА</t>
  </si>
  <si>
    <t>МАРГАРИТА</t>
  </si>
  <si>
    <t>ВАЛЕРЬЕВНА</t>
  </si>
  <si>
    <t>АМАНГЕЛДІ</t>
  </si>
  <si>
    <t>МАНСҰР</t>
  </si>
  <si>
    <t>БАУРЖАНҰЛЫ</t>
  </si>
  <si>
    <t>КАМЕЕВ</t>
  </si>
  <si>
    <t>АЛИШЕР</t>
  </si>
  <si>
    <t>СЕРИКОВИЧ</t>
  </si>
  <si>
    <t>УАЛИ</t>
  </si>
  <si>
    <t>АЛИНА</t>
  </si>
  <si>
    <t>ТАЛГАТОВНА</t>
  </si>
  <si>
    <t>ТИМУРЛАН</t>
  </si>
  <si>
    <t>ЕРЖАН</t>
  </si>
  <si>
    <t>ҚИЗАТҰЛЫ</t>
  </si>
  <si>
    <t>8 класс</t>
  </si>
  <si>
    <t>НЕМЦЕВ</t>
  </si>
  <si>
    <t>ДМИТРИЙ</t>
  </si>
  <si>
    <t>ДЕНИСОВИЧ</t>
  </si>
  <si>
    <t>ДУДНИКОВ</t>
  </si>
  <si>
    <t>РОМАНОВИЧ</t>
  </si>
  <si>
    <t>КОСАНАЕВА</t>
  </si>
  <si>
    <t>КАМИЛА</t>
  </si>
  <si>
    <t>ЖУСУПОВНА</t>
  </si>
  <si>
    <t>7 класс</t>
  </si>
  <si>
    <t>МИЗЕНКО</t>
  </si>
  <si>
    <t>КРИСТИНА</t>
  </si>
  <si>
    <t>АЛЕКСАНДРОВНА</t>
  </si>
  <si>
    <t>ӘМИНА</t>
  </si>
  <si>
    <t>БАУРЖАНҚЫЗЫ</t>
  </si>
  <si>
    <t>АСАНОВА</t>
  </si>
  <si>
    <t>АРУЖАН</t>
  </si>
  <si>
    <t>КАЛИЖАНОВНА</t>
  </si>
  <si>
    <t>КУАНЫШ</t>
  </si>
  <si>
    <t>АЛИХАН</t>
  </si>
  <si>
    <t>САМАТҰЛЫ</t>
  </si>
  <si>
    <t>ЭЙХВАЛЬД</t>
  </si>
  <si>
    <t>ВИТАЛИЙ</t>
  </si>
  <si>
    <t>ВИТАЛЬЕВИЧ</t>
  </si>
  <si>
    <t>ЖАНИБЕК</t>
  </si>
  <si>
    <t>ЕРБОЛАТ</t>
  </si>
  <si>
    <t>ЕРКЕБУЛАНҰЛЫ</t>
  </si>
  <si>
    <t>ТЕМИРОВА</t>
  </si>
  <si>
    <t>АЙДАНАК</t>
  </si>
  <si>
    <t>РИНАТОВНА</t>
  </si>
  <si>
    <t>ШУНГУРБАЙ</t>
  </si>
  <si>
    <t>ТЕМИРЛАН</t>
  </si>
  <si>
    <t>РУСЛАНҰЛЫ</t>
  </si>
  <si>
    <t>ЗОЛОТОВ</t>
  </si>
  <si>
    <t>ДМИТРИЕВА</t>
  </si>
  <si>
    <t>АНАСТАСИЯ</t>
  </si>
  <si>
    <t>6 класс</t>
  </si>
  <si>
    <t>ФИСУН</t>
  </si>
  <si>
    <t>ЯНА</t>
  </si>
  <si>
    <t>АНАТОЛЬЕВНА</t>
  </si>
  <si>
    <t>НУРКЕНОВА</t>
  </si>
  <si>
    <t>КАЗБЕКОВНА</t>
  </si>
  <si>
    <t>ЕСЕНБАЙ</t>
  </si>
  <si>
    <t>ЖАНСАЯ</t>
  </si>
  <si>
    <t>ҚУАНЫШБЕКҚЫЗЫ</t>
  </si>
  <si>
    <t>ТУЛЕУ</t>
  </si>
  <si>
    <t>ДАНИЯР</t>
  </si>
  <si>
    <t>САЯНҰЛЫ</t>
  </si>
  <si>
    <t>АРХИПОВА</t>
  </si>
  <si>
    <t>ЛИЯ</t>
  </si>
  <si>
    <t>РУСЛАНОВНА</t>
  </si>
  <si>
    <t>НАРМАТОВА</t>
  </si>
  <si>
    <t>АРИНА</t>
  </si>
  <si>
    <t>РИШАТОВНА</t>
  </si>
  <si>
    <t>КАТЦИН</t>
  </si>
  <si>
    <t>АЛЕКСЕЙ</t>
  </si>
  <si>
    <t>АНАТОЛЬЕВИЧ</t>
  </si>
  <si>
    <t>АЯШЕВ</t>
  </si>
  <si>
    <t>БИРЖАН</t>
  </si>
  <si>
    <t>БЕЙБУТОВИЧ</t>
  </si>
  <si>
    <t>ГАБДУЛЛИН</t>
  </si>
  <si>
    <t>ИЛЬЯС</t>
  </si>
  <si>
    <t>МЫСЫРОВ</t>
  </si>
  <si>
    <t>МАКСАТ</t>
  </si>
  <si>
    <t>НАРИМАНОВИЧ</t>
  </si>
  <si>
    <t>АЙДАРХАН</t>
  </si>
  <si>
    <t>ЖАНЕРКЕ</t>
  </si>
  <si>
    <t>АМАНКЕЛДІҚЫЗЫ</t>
  </si>
  <si>
    <t>НАЗЕРКЕ</t>
  </si>
  <si>
    <t>АЛЕКСЕЕВА</t>
  </si>
  <si>
    <t>КАЛИНИНА</t>
  </si>
  <si>
    <t>ТАТЬЯНА</t>
  </si>
  <si>
    <t>АНДРЕЕВНА</t>
  </si>
  <si>
    <t>ПОТЕЕВ</t>
  </si>
  <si>
    <t>ИВАН</t>
  </si>
  <si>
    <t>ВЯЧЕСЛАВОВИЧ</t>
  </si>
  <si>
    <t>МАКАРОВА</t>
  </si>
  <si>
    <t>СЕРГЕЕВНА</t>
  </si>
  <si>
    <t>ЯДРОШНИКОВА</t>
  </si>
  <si>
    <t>МАКСИМОВНА</t>
  </si>
  <si>
    <t>НЕКЛЕЕНОВ</t>
  </si>
  <si>
    <t>ЯРОСЛАВ</t>
  </si>
  <si>
    <t>ВИКТОРОВИЧ</t>
  </si>
  <si>
    <t>ФЕДОРОВА</t>
  </si>
  <si>
    <t>ВИТАЛЬЕВНА</t>
  </si>
  <si>
    <t>НАРГИЗ</t>
  </si>
  <si>
    <t>АРМАНҚЫЗЫ</t>
  </si>
  <si>
    <t>5 класс</t>
  </si>
  <si>
    <t>ТЫНИШБАЕВ</t>
  </si>
  <si>
    <t>РУСЛАН</t>
  </si>
  <si>
    <t>САБИХАНОВИЧ</t>
  </si>
  <si>
    <t>ЖҰМАБАЙ</t>
  </si>
  <si>
    <t>МАҒЖАН</t>
  </si>
  <si>
    <t>НҰРЛЫБЕКҰЛЫ</t>
  </si>
  <si>
    <t>ЕСТАУЛЕТОВ</t>
  </si>
  <si>
    <t>БЕКЗАТ</t>
  </si>
  <si>
    <t>КАИРГЕЛЬДИЕВИЧ</t>
  </si>
  <si>
    <t>Ә</t>
  </si>
  <si>
    <t>НҰРАЛЫ</t>
  </si>
  <si>
    <t>НҰРБОЛ</t>
  </si>
  <si>
    <t>НАҒАШЫБЕКҰЛЫ</t>
  </si>
  <si>
    <t>ФУРМАН</t>
  </si>
  <si>
    <t>САТТАРОВА</t>
  </si>
  <si>
    <t>РАИСОВНА</t>
  </si>
  <si>
    <t>ЖЫЛҚАЙДАР</t>
  </si>
  <si>
    <t>АРСЛАН</t>
  </si>
  <si>
    <t>БЕЙІМБЕТҰЛЫ</t>
  </si>
  <si>
    <t>НИЯЗБЕКОВА</t>
  </si>
  <si>
    <t>ЯСМИНА</t>
  </si>
  <si>
    <t>МУРАТОВНА</t>
  </si>
  <si>
    <t>ЮЛДАШ</t>
  </si>
  <si>
    <t>МӘДИНА</t>
  </si>
  <si>
    <t>РАСУЛҚЫЗЫ</t>
  </si>
  <si>
    <t>ҚИЯШ</t>
  </si>
  <si>
    <t>ГАУҺАРТАС</t>
  </si>
  <si>
    <t>АМАНДЫҚҚЫЗЫ</t>
  </si>
  <si>
    <t>ОДИЛХОНОВ</t>
  </si>
  <si>
    <t>ЖАНПОЛАТ</t>
  </si>
  <si>
    <t>ПАРДАБЕКОВИЧ</t>
  </si>
  <si>
    <t>КАРИМОВА</t>
  </si>
  <si>
    <t>КАРИНА</t>
  </si>
  <si>
    <t>МАРАТОВНА</t>
  </si>
  <si>
    <t>СЕРІК</t>
  </si>
  <si>
    <t>АҚБОТА</t>
  </si>
  <si>
    <t>МЕЙРАМБЕКҚЫЗЫ</t>
  </si>
  <si>
    <t>ЗАДОРОЖНЯЯ</t>
  </si>
  <si>
    <t>РЕГИНА</t>
  </si>
  <si>
    <t>ТОКАРЧИК</t>
  </si>
  <si>
    <t>ОМЕРЖАН</t>
  </si>
  <si>
    <t>МҰХАММЕД</t>
  </si>
  <si>
    <t>ЕЛДОСҰЛЫ</t>
  </si>
  <si>
    <t>СӘРСЕН</t>
  </si>
  <si>
    <t>ЕРСҰЛТАН</t>
  </si>
  <si>
    <t>ҒАЛЫМЖАНҰЛЫ</t>
  </si>
  <si>
    <t>ЛУКПАН</t>
  </si>
  <si>
    <t>ЕРБОЛҰЛЫ</t>
  </si>
  <si>
    <t>БАЙМҰРАТ</t>
  </si>
  <si>
    <t>МӘНСҮР</t>
  </si>
  <si>
    <t>ҚУАТҰЛЫ</t>
  </si>
  <si>
    <t>БАЗАРОВА</t>
  </si>
  <si>
    <t>ЖУЛДЫЗАЙ</t>
  </si>
  <si>
    <t>БЕГАРИСОВНА</t>
  </si>
  <si>
    <t>АИПОВ</t>
  </si>
  <si>
    <t>СЕРЖАНАЛИ</t>
  </si>
  <si>
    <t>ШИНСЕИДОВИЧ</t>
  </si>
  <si>
    <t>ӘЛІБЕКҚЫЗЫ</t>
  </si>
  <si>
    <t>АЙАРУ</t>
  </si>
  <si>
    <t>ДИЛМУРАТОВ</t>
  </si>
  <si>
    <t>БАГЛАН</t>
  </si>
  <si>
    <t>РАХЫМЖАНОВИЧ</t>
  </si>
  <si>
    <t>ДИЛЬМАНОВА</t>
  </si>
  <si>
    <t>ЖАНЕЛЯ</t>
  </si>
  <si>
    <t>МАХМУТОВНА</t>
  </si>
  <si>
    <t>4 класс</t>
  </si>
  <si>
    <t>АЗИХАНОВА</t>
  </si>
  <si>
    <t>АНЕЛЯ</t>
  </si>
  <si>
    <t>АСЫЛХАНОВНА</t>
  </si>
  <si>
    <t>АХМЕТОВ</t>
  </si>
  <si>
    <t>АРТУР</t>
  </si>
  <si>
    <t>БАРАНБАЕВ</t>
  </si>
  <si>
    <t>МАЛИК</t>
  </si>
  <si>
    <t>АДЫЛЕВИЧ</t>
  </si>
  <si>
    <t>ДЮСЕМБИНА</t>
  </si>
  <si>
    <t>ЗАРИНА</t>
  </si>
  <si>
    <t>АРМАНОВНА</t>
  </si>
  <si>
    <t>КРАВЧЕНКО</t>
  </si>
  <si>
    <t>ДАРЬЯ</t>
  </si>
  <si>
    <t>ФАХИРДИНОВА</t>
  </si>
  <si>
    <t>АДЕЛИНА</t>
  </si>
  <si>
    <t>ФЕДОТОВ</t>
  </si>
  <si>
    <t>КИРИЛЛ</t>
  </si>
  <si>
    <t>АЛЕКСАНДРОВИЧ</t>
  </si>
  <si>
    <t>ШАЙЗАДА</t>
  </si>
  <si>
    <t>АРМИН</t>
  </si>
  <si>
    <t>АЙБОЛҚЫЗЫ</t>
  </si>
  <si>
    <t>ОРЗИЕВ</t>
  </si>
  <si>
    <t>ДЖАМШЕД</t>
  </si>
  <si>
    <t>АЗИМДЖОНОВИЧ</t>
  </si>
  <si>
    <t>ХМАРА</t>
  </si>
  <si>
    <t>АРТЁМ</t>
  </si>
  <si>
    <t>АЛЕКСЕЕВИЧ</t>
  </si>
  <si>
    <t>НЕСТЕРОВА</t>
  </si>
  <si>
    <t>КАЗИЗОВА</t>
  </si>
  <si>
    <t>КОВАЛЁВ</t>
  </si>
  <si>
    <t>ДАНИЛ</t>
  </si>
  <si>
    <t>АРТЕМОВИЧ</t>
  </si>
  <si>
    <t>3 класс</t>
  </si>
  <si>
    <t>МКОЯН</t>
  </si>
  <si>
    <t>РАФАЭЛЬ</t>
  </si>
  <si>
    <t>АРКАДИЕВИЧ</t>
  </si>
  <si>
    <t>ТУРГУНОВ</t>
  </si>
  <si>
    <t>АМАНБАЕВ</t>
  </si>
  <si>
    <t>АМИР</t>
  </si>
  <si>
    <t>КАМЕЕВА</t>
  </si>
  <si>
    <t>АНЕЛЬ</t>
  </si>
  <si>
    <t>СЕРИКОВНА</t>
  </si>
  <si>
    <t>АРЛАН</t>
  </si>
  <si>
    <t>НАГОРНОВА</t>
  </si>
  <si>
    <t>ВЕРОНИКА</t>
  </si>
  <si>
    <t>АЛЕКСЕЕВНА</t>
  </si>
  <si>
    <t>БАЕВ</t>
  </si>
  <si>
    <t>ИГОРЬ</t>
  </si>
  <si>
    <t>СЕРГЕЕВИЧ</t>
  </si>
  <si>
    <t>КРИВЕЦ</t>
  </si>
  <si>
    <t>ЕЛИЗАВЕТА</t>
  </si>
  <si>
    <t>ТКАЧЕНКО</t>
  </si>
  <si>
    <t>ӘМІРӘЛІ</t>
  </si>
  <si>
    <t>АМАНБАЙҰЛЫ</t>
  </si>
  <si>
    <t>2 класс</t>
  </si>
  <si>
    <t>ЗЫРЯНОВА</t>
  </si>
  <si>
    <t>ВАРВАРА</t>
  </si>
  <si>
    <t>ИВАНОВНА</t>
  </si>
  <si>
    <t>ШАЙМҰРАТ</t>
  </si>
  <si>
    <t>НҰРЖІГІТ</t>
  </si>
  <si>
    <t>ТАЛҒАТҰЛЫ</t>
  </si>
  <si>
    <t>СТЫРСКАЯ</t>
  </si>
  <si>
    <t>САҒЫНБАЙ</t>
  </si>
  <si>
    <t>БИХАНЫМ</t>
  </si>
  <si>
    <t>САҒЫНДЫҚҚЫЗЫ</t>
  </si>
  <si>
    <t>КОНДРАТЕНКО</t>
  </si>
  <si>
    <t>ДЕНИСОВНА</t>
  </si>
  <si>
    <t>ШАМШИДЕН</t>
  </si>
  <si>
    <t>АЙЫМ</t>
  </si>
  <si>
    <t>ЕРЛАНҚЫЗЫ</t>
  </si>
  <si>
    <t>МЕДВЕДЕВ</t>
  </si>
  <si>
    <t>ЭМИН</t>
  </si>
  <si>
    <t>АСЫЛБЕК</t>
  </si>
  <si>
    <t>СЫРЫМ</t>
  </si>
  <si>
    <t>АЙБЕКҰЛЫ</t>
  </si>
  <si>
    <t>НУРТАЗИН</t>
  </si>
  <si>
    <t>ТЕМИРХАН</t>
  </si>
  <si>
    <t>АМАНЖАНҰЛЫ</t>
  </si>
  <si>
    <t>НУРТАЗИНА</t>
  </si>
  <si>
    <t>ТАМИРИС</t>
  </si>
  <si>
    <t>АМАНЖАНОВНА</t>
  </si>
  <si>
    <t>КАЙРИДЕН</t>
  </si>
  <si>
    <t>АДИЛЬ</t>
  </si>
  <si>
    <t>ДАУЛЕТҰЛЫ</t>
  </si>
  <si>
    <t>ТОЛБАС</t>
  </si>
  <si>
    <t>ӘДЕМІ</t>
  </si>
  <si>
    <t>ЖАНДОСҚЫЗЫ</t>
  </si>
  <si>
    <t>КУРМАНОВА</t>
  </si>
  <si>
    <t>ВАЛИХАНОВНА</t>
  </si>
  <si>
    <t>НУРЖАН</t>
  </si>
  <si>
    <t>ЖАН</t>
  </si>
  <si>
    <t>ЖАНАТҰЛЫ</t>
  </si>
  <si>
    <t>СОВЕТ</t>
  </si>
  <si>
    <t>АЙЗЕРЕ</t>
  </si>
  <si>
    <t>СЕРІКҚЫЗЫ</t>
  </si>
  <si>
    <t>АКСЕНОВ</t>
  </si>
  <si>
    <t>ГЛЕБ</t>
  </si>
  <si>
    <t>КОШАНОВ</t>
  </si>
  <si>
    <t>ЕРЖАНОВИЧ</t>
  </si>
  <si>
    <t>МҰРАДӘЛИ</t>
  </si>
  <si>
    <t>ІНЖУ</t>
  </si>
  <si>
    <t>ДӘУЛЕТҚЫЗЫ</t>
  </si>
  <si>
    <t>АИПОВА</t>
  </si>
  <si>
    <t>АЙЛИН</t>
  </si>
  <si>
    <t>ШИНСЕИДОВНА</t>
  </si>
  <si>
    <t>АЛИМКАЙДАРОВ</t>
  </si>
  <si>
    <t>АЛЬНИЯЗ</t>
  </si>
  <si>
    <t>КАНАТОВИЧ</t>
  </si>
  <si>
    <t>АКАМАШВИЛИ</t>
  </si>
  <si>
    <t>ДЕНИЗ</t>
  </si>
  <si>
    <t>АТАМАСЬ</t>
  </si>
  <si>
    <t>БОНДАРЬ</t>
  </si>
  <si>
    <t>ПАВЛОВИЧ</t>
  </si>
  <si>
    <t>ЧЕРНОВ</t>
  </si>
  <si>
    <t>БАҚЫТЖАН</t>
  </si>
  <si>
    <t>АЛДИЯР</t>
  </si>
  <si>
    <t>ЕРЖАНҰЛЫ</t>
  </si>
  <si>
    <t>АКЫЛБЕКОВА</t>
  </si>
  <si>
    <t>АЙСАНА</t>
  </si>
  <si>
    <t>САМАТОВНА</t>
  </si>
  <si>
    <t>АХМЕТ</t>
  </si>
  <si>
    <t>АҚНҰР</t>
  </si>
  <si>
    <t>МАРАТҚЫЗЫ</t>
  </si>
  <si>
    <t>ЖАРАЛГАСОВ</t>
  </si>
  <si>
    <t>АРНУР</t>
  </si>
  <si>
    <t>БАХТИЯРОВИЧ</t>
  </si>
  <si>
    <t>ВИДЕНМАЕР</t>
  </si>
  <si>
    <t>ЕВГЕНИЙ</t>
  </si>
  <si>
    <t>ЕВГЕНИЕВИЧ</t>
  </si>
  <si>
    <t>1 класс</t>
  </si>
  <si>
    <t>АМАНГЕЛЬДИНОВА</t>
  </si>
  <si>
    <t>АЙМИРА</t>
  </si>
  <si>
    <t>АБЗАЛОВНА</t>
  </si>
  <si>
    <t>ШПЕКБАЕВ</t>
  </si>
  <si>
    <t>НУРБОЛ</t>
  </si>
  <si>
    <t>САКЕНОВИЧ</t>
  </si>
  <si>
    <t>МАХАЕВА</t>
  </si>
  <si>
    <t>КУЛПЫНАЙ</t>
  </si>
  <si>
    <t>ХРЕННИКОВ</t>
  </si>
  <si>
    <t>ДМИТРИЕВИЧ</t>
  </si>
  <si>
    <t>ДИАНА</t>
  </si>
  <si>
    <t>САФОНОВ</t>
  </si>
  <si>
    <t>ДЕНИС</t>
  </si>
  <si>
    <t>ЗАВАДА</t>
  </si>
  <si>
    <t>СТАНИСЛАВ</t>
  </si>
  <si>
    <t>НИКОЛАЕВИЧ</t>
  </si>
  <si>
    <t>АҚЫЛБЕК</t>
  </si>
  <si>
    <t>САНЖАР</t>
  </si>
  <si>
    <t>ЕРМЕК</t>
  </si>
  <si>
    <t>АРСЕН</t>
  </si>
  <si>
    <t>ДИМАШҰЛЫ</t>
  </si>
  <si>
    <t>КУЛЬКЕНОВА</t>
  </si>
  <si>
    <t>АЛЬМИРА</t>
  </si>
  <si>
    <t>АДЕЛЬБЕКОВНА</t>
  </si>
  <si>
    <t>ПОНАМАРЕВ</t>
  </si>
  <si>
    <t>МАКСИМ</t>
  </si>
  <si>
    <t>ЛУГОВОЙ</t>
  </si>
  <si>
    <t>МАМУНОВА</t>
  </si>
  <si>
    <t>ГАУХАРТАС</t>
  </si>
  <si>
    <t>КАИРИДЕНОВНА</t>
  </si>
  <si>
    <t>ИЗОТОВА</t>
  </si>
  <si>
    <t>НАДЕЖДА</t>
  </si>
  <si>
    <t>КОНСТАНТИНОВНА</t>
  </si>
  <si>
    <t>ИЛЬМУРАДОВА</t>
  </si>
  <si>
    <t>ИЛЬГИЗА</t>
  </si>
  <si>
    <t>САБИРОВНА</t>
  </si>
  <si>
    <t>ЕРІК</t>
  </si>
  <si>
    <t>ЕРНАЗАР</t>
  </si>
  <si>
    <t>ЕРДОСҰЛЫ</t>
  </si>
  <si>
    <t>ЕГОРОВА</t>
  </si>
  <si>
    <t>КУПЕШЕВ</t>
  </si>
  <si>
    <t>БАУРЖАНОВИЧ</t>
  </si>
  <si>
    <t>ДАРХАНБЕКОВ</t>
  </si>
  <si>
    <t>АЛЬМАДИ</t>
  </si>
  <si>
    <t>АЛГАТАЕВИЧ</t>
  </si>
  <si>
    <t>САДИРБАЕВА</t>
  </si>
  <si>
    <t>САНДУГАШ</t>
  </si>
  <si>
    <t>ЖАНДАРОВНА</t>
  </si>
  <si>
    <t>БАХТИНОВ</t>
  </si>
  <si>
    <t>БОГДАН</t>
  </si>
  <si>
    <t>БАЗАРБАЙ</t>
  </si>
  <si>
    <t>СЕРІКҰЛЫ</t>
  </si>
  <si>
    <t>ЛОБОДА</t>
  </si>
  <si>
    <t>ВИКТОРИЯ</t>
  </si>
  <si>
    <t>СТАНИСЛАВОВНА</t>
  </si>
  <si>
    <t>ТЮЛЮБАЙ</t>
  </si>
  <si>
    <t>АСХАТҚЫЗЫ</t>
  </si>
  <si>
    <t>ТЕМІРБОЛАТ</t>
  </si>
  <si>
    <t>МЕДИНА</t>
  </si>
  <si>
    <t>ОЛЖАСҚЫЗЫ</t>
  </si>
  <si>
    <t>АСМУС</t>
  </si>
  <si>
    <t>БАКИЕВ</t>
  </si>
  <si>
    <t>КОНСТАНТИН</t>
  </si>
  <si>
    <t>ГЕНАДЬЕВИЧ</t>
  </si>
  <si>
    <t>СЫДЫҚ</t>
  </si>
  <si>
    <t>ӘБІЛҚАЙЫРХАН</t>
  </si>
  <si>
    <t>ҚАЙРАТҰЛЫ</t>
  </si>
  <si>
    <t>СЛЯМШІ</t>
  </si>
  <si>
    <t>ДАРИЯ</t>
  </si>
  <si>
    <t>ЖАМБОТАҚЫЗЫ</t>
  </si>
  <si>
    <t>ЕРМУХАН</t>
  </si>
  <si>
    <t>ХАЛИД</t>
  </si>
  <si>
    <t>АЙТМУХАНҰЛЫ</t>
  </si>
  <si>
    <t>АХМЕТЖАН</t>
  </si>
  <si>
    <t>ЕРКЕЖАН</t>
  </si>
  <si>
    <t>БУЛАТҚЫЗЫ</t>
  </si>
  <si>
    <t>ЖАНАТОВА</t>
  </si>
  <si>
    <t>САИДА</t>
  </si>
  <si>
    <t>КУАТОВНА</t>
  </si>
  <si>
    <t>УТУБАЕВА</t>
  </si>
  <si>
    <t>ЛИМАРА</t>
  </si>
  <si>
    <t>ЕРБОЛОВНА</t>
  </si>
  <si>
    <t>ДЖАРЫЛХАСЫНОВ</t>
  </si>
  <si>
    <t>ЕРЛАН</t>
  </si>
  <si>
    <t>ТУРАБЕКОВИЧ</t>
  </si>
  <si>
    <t>АЙБАС</t>
  </si>
  <si>
    <t>ГЕМАЛИДЕНОВА</t>
  </si>
  <si>
    <t>АЙЗАРА</t>
  </si>
  <si>
    <t>ИЛЬДАРОВНА</t>
  </si>
  <si>
    <t>БЕКМУРАТОВА</t>
  </si>
  <si>
    <t>ДАЯНА</t>
  </si>
  <si>
    <t>АБДУЛЛАЕВНА</t>
  </si>
  <si>
    <t>МҰРАТ</t>
  </si>
  <si>
    <t>АЯНА</t>
  </si>
  <si>
    <t>НҰРСҰЛТАНҚЫЗЫ</t>
  </si>
  <si>
    <t>БОЛАТ</t>
  </si>
  <si>
    <t>МАЛИКА</t>
  </si>
  <si>
    <t>МАХАМБЕТҚЫЗЫ</t>
  </si>
  <si>
    <t>КОНЯЕВА</t>
  </si>
  <si>
    <t>ҚАДЫРБАЙ</t>
  </si>
  <si>
    <t>ӘБІЛМАНСҰР</t>
  </si>
  <si>
    <t>МИРЗАБЕКҰЛЫ</t>
  </si>
  <si>
    <t>БАҚЫТЖАНҚЫЗЫ</t>
  </si>
  <si>
    <t>АЙША</t>
  </si>
  <si>
    <t>ЧЕРНЫЙ</t>
  </si>
  <si>
    <t>МИКАЭЛЬ</t>
  </si>
  <si>
    <t>ОСПАНОВА</t>
  </si>
  <si>
    <t>ИНЖУ</t>
  </si>
  <si>
    <t>ФАРИДОВНА</t>
  </si>
  <si>
    <t>АЙЗА</t>
  </si>
  <si>
    <t>ЛИТЯЕВА</t>
  </si>
  <si>
    <t>АЛЕКСАНДРА</t>
  </si>
  <si>
    <t>БОРОВКОВА</t>
  </si>
  <si>
    <t>СОФИЯ</t>
  </si>
  <si>
    <t>ДАНИЛЬЧЕНКО</t>
  </si>
  <si>
    <t>АЛЕКСАНДР</t>
  </si>
  <si>
    <t>ОЛЕГОВИЧ</t>
  </si>
  <si>
    <t>11 класс</t>
  </si>
  <si>
    <t>ОМУРТАЕВ</t>
  </si>
  <si>
    <t>НУРЛАНОВИЧ</t>
  </si>
  <si>
    <t>ДОСМАГАМБЕТОВ</t>
  </si>
  <si>
    <t>ЕРСАЙЫН</t>
  </si>
  <si>
    <t>ЕРМЕКОВИЧ</t>
  </si>
  <si>
    <t>АБДУЛЛАҰЛЫ</t>
  </si>
  <si>
    <t>АЛИМ</t>
  </si>
  <si>
    <t>ЖАМБОТАҰЛЫ</t>
  </si>
  <si>
    <t>КИНДЯШОВА</t>
  </si>
  <si>
    <t>ЕВГЕНЬЕВНА</t>
  </si>
  <si>
    <t>БАХЫТЖАН</t>
  </si>
  <si>
    <t>ТӨЛЕГЕНҚЫЗЫ</t>
  </si>
  <si>
    <t>АЗАЛИЯ</t>
  </si>
  <si>
    <t>ХАКОВА</t>
  </si>
  <si>
    <t>САЛАВАТОВНА</t>
  </si>
  <si>
    <t>БУТЕНКО</t>
  </si>
  <si>
    <t>ИЛЬЯ</t>
  </si>
  <si>
    <t>ЖАНЕЛ</t>
  </si>
  <si>
    <t>КНЯЗЕВА</t>
  </si>
  <si>
    <t>РАФАИЛЬЕВНА</t>
  </si>
  <si>
    <t>БОГАТЕНКОВ</t>
  </si>
  <si>
    <t>ВЯЧЕСЛАВ</t>
  </si>
  <si>
    <t>ВЛАДИСЛАВ</t>
  </si>
  <si>
    <t>БАТРАКОВ</t>
  </si>
  <si>
    <t>НИКИТА</t>
  </si>
  <si>
    <t>ЕРАЛИ</t>
  </si>
  <si>
    <t>ИЛЬМУРАДОВ</t>
  </si>
  <si>
    <t>ФАРРУХ</t>
  </si>
  <si>
    <t>САБИРОВИЧ</t>
  </si>
  <si>
    <t>СТРЕЛЬЦОВ</t>
  </si>
  <si>
    <t>ЮЛЬЕВИЧ</t>
  </si>
  <si>
    <t>КОНЕВ</t>
  </si>
  <si>
    <t>ПОНОМАРЕВ</t>
  </si>
  <si>
    <t>ТИМОФЕЙ</t>
  </si>
  <si>
    <t>ЕВГЕНЬЕВИЧ</t>
  </si>
  <si>
    <t>ШАЯХМЕТОВА</t>
  </si>
  <si>
    <t>АЛИЯ</t>
  </si>
  <si>
    <t>НАРИМАНОВНА</t>
  </si>
  <si>
    <t>ЭСКИН</t>
  </si>
  <si>
    <t>ШЕВЧЕНКО</t>
  </si>
  <si>
    <t>ГОРБАЧЕНКО</t>
  </si>
  <si>
    <t>МАКАР</t>
  </si>
  <si>
    <t>БОРОВИК</t>
  </si>
  <si>
    <t>ВАСИЛЬЕВНА</t>
  </si>
  <si>
    <t>ВЕРЯСКИН</t>
  </si>
  <si>
    <t>ФЁДОР</t>
  </si>
  <si>
    <t>ПРИВАЛОВА</t>
  </si>
  <si>
    <t>ВЯЧЕСЛАВОВНА</t>
  </si>
  <si>
    <t>БАТРАКОВА</t>
  </si>
  <si>
    <t>РАЙЗЕР</t>
  </si>
  <si>
    <t>ЧЕРЕШКО</t>
  </si>
  <si>
    <t>МАТВЕЙ</t>
  </si>
  <si>
    <t>ЦЫБУЛЬСКАЯ</t>
  </si>
  <si>
    <t>ВАЛЕНТИНА</t>
  </si>
  <si>
    <t>ВИТАЛИЕВНА</t>
  </si>
  <si>
    <t>ДЕМЧЕНКО</t>
  </si>
  <si>
    <t>ВАЛЕРЬЕВИЧ</t>
  </si>
  <si>
    <t>САДВАКАСОВА</t>
  </si>
  <si>
    <t>РУФИНА</t>
  </si>
  <si>
    <t>АБДРАХМАН</t>
  </si>
  <si>
    <t>ТЕМІРЛАН</t>
  </si>
  <si>
    <t>САПАРҒАЛИҰЛЫ</t>
  </si>
  <si>
    <t>АЛИМОВА</t>
  </si>
  <si>
    <t>ДАРИНА</t>
  </si>
  <si>
    <t>ШӘКІР</t>
  </si>
  <si>
    <t>ӘСЕЛ</t>
  </si>
  <si>
    <t>АЙДЫНҚЫЗЫ</t>
  </si>
  <si>
    <t>ВЕГНЕР</t>
  </si>
  <si>
    <t>ГАТИЯТУЛЛИН</t>
  </si>
  <si>
    <t>ИМИЛЬ</t>
  </si>
  <si>
    <t>ИЛЬДАРОВИЧ</t>
  </si>
  <si>
    <t>КҮШІМБАЙ</t>
  </si>
  <si>
    <t>АЛУА</t>
  </si>
  <si>
    <t>АЗАМАТҚЫЗЫ</t>
  </si>
  <si>
    <t>ЕРДЕН</t>
  </si>
  <si>
    <t>СҮЙІНДІКҚЫЗЫ</t>
  </si>
  <si>
    <t>ГАЛИАКБАРОВ</t>
  </si>
  <si>
    <t>ДИАС</t>
  </si>
  <si>
    <t>ГАЙСАУЛЫ</t>
  </si>
  <si>
    <t>ЖУСУБАЕВА</t>
  </si>
  <si>
    <t>АТИЯ</t>
  </si>
  <si>
    <t>АЛПАМЫСОВНА</t>
  </si>
  <si>
    <t>КЛОЧКОВ</t>
  </si>
  <si>
    <t>АКИМОВА</t>
  </si>
  <si>
    <t>АИМЖАН</t>
  </si>
  <si>
    <t>НИКИФОРОВА</t>
  </si>
  <si>
    <t>ВИОЛЕТТА</t>
  </si>
  <si>
    <t>БЫЧКОВА</t>
  </si>
  <si>
    <t>ТУРГУНОВА</t>
  </si>
  <si>
    <t>ЖЕТПІС</t>
  </si>
  <si>
    <t>АЛАН</t>
  </si>
  <si>
    <t>ҚАФИЗҰЛЫ</t>
  </si>
  <si>
    <t>БОЛАТБЕК</t>
  </si>
  <si>
    <t>МЕДЕТҚЫЗЫ</t>
  </si>
  <si>
    <t>АБЛАШ</t>
  </si>
  <si>
    <t>АЛМИРА</t>
  </si>
  <si>
    <t>ЕРЖАНҚЫЗЫ</t>
  </si>
  <si>
    <t>ХАВСАМЕТ</t>
  </si>
  <si>
    <t>РИНАТ</t>
  </si>
  <si>
    <t>НҰРҒАЙЫПҰЛЫ</t>
  </si>
  <si>
    <t>ГОТОВЕЦ</t>
  </si>
  <si>
    <t>ЮЛИЯ</t>
  </si>
  <si>
    <t>ВЛАДИМИРОВНА</t>
  </si>
  <si>
    <t>БАЙДУСЕНОВА</t>
  </si>
  <si>
    <t>МАХАББАТ</t>
  </si>
  <si>
    <t>БАУРЖАНОВНА</t>
  </si>
  <si>
    <t>ЖҰМАН</t>
  </si>
  <si>
    <t>МАРИЯМ</t>
  </si>
  <si>
    <t>АЯЗҚЫЗЫ</t>
  </si>
  <si>
    <t>ПАДАЛКО</t>
  </si>
  <si>
    <t>АННА</t>
  </si>
  <si>
    <t>МАДИНА</t>
  </si>
  <si>
    <t>ШВЕЙПС</t>
  </si>
  <si>
    <t>САЙЁРА</t>
  </si>
  <si>
    <t>ОСҚАР</t>
  </si>
  <si>
    <t>ЕРКЕБҰЛАН</t>
  </si>
  <si>
    <t>ЖАНБОЛАТҰЛЫ</t>
  </si>
  <si>
    <t>РАПИК</t>
  </si>
  <si>
    <t>АМИРА</t>
  </si>
  <si>
    <t>АЛТАЙҚЫЗЫ</t>
  </si>
  <si>
    <t>СУДЬИН</t>
  </si>
  <si>
    <t>ДАВИД</t>
  </si>
  <si>
    <t>ИВАНОВИЧ</t>
  </si>
  <si>
    <t>ЖАҚЫП</t>
  </si>
  <si>
    <t>ИСЛАМ</t>
  </si>
  <si>
    <t>ҚУАНЫШБЕКҰЛЫ</t>
  </si>
  <si>
    <t>МУСЛИМ</t>
  </si>
  <si>
    <t>МЕРЕКЕЕВ</t>
  </si>
  <si>
    <t>ИЛЬНУР</t>
  </si>
  <si>
    <t>АРНУРОВИЧ</t>
  </si>
  <si>
    <t>САМИРА</t>
  </si>
  <si>
    <t>КИЗАТҚЫЗЫ</t>
  </si>
  <si>
    <t>АСТАШЕНЯ</t>
  </si>
  <si>
    <t>ТЮЛЮБАЕВ</t>
  </si>
  <si>
    <t>АСЛАН</t>
  </si>
  <si>
    <t>АСХАТОВИЧ</t>
  </si>
  <si>
    <t>САВЛУК</t>
  </si>
  <si>
    <t>АЛЬФРЕД</t>
  </si>
  <si>
    <t>СЕЙСЕНҒАЛИ</t>
  </si>
  <si>
    <t>ӘЛИАСҚАР</t>
  </si>
  <si>
    <t>БАХТИЯРҰЛЫ</t>
  </si>
  <si>
    <t>КОРЖОВ</t>
  </si>
  <si>
    <t>НАЗАРИЙ</t>
  </si>
  <si>
    <t>БЕРІКБАЙ</t>
  </si>
  <si>
    <t>ЖАСМИНА</t>
  </si>
  <si>
    <t>БАҒДАТҚЫЗЫ</t>
  </si>
  <si>
    <t>СМАГУЛОВ</t>
  </si>
  <si>
    <t>ДИДАР</t>
  </si>
  <si>
    <t>ТИМУРОВИЧ</t>
  </si>
  <si>
    <t>ОРМАНОВ</t>
  </si>
  <si>
    <t>ШИРЯЕВА</t>
  </si>
  <si>
    <t>ЖАРАЛГАСОВА</t>
  </si>
  <si>
    <t>САЛТАНАТ</t>
  </si>
  <si>
    <t>БАХТИЯРОВНА</t>
  </si>
  <si>
    <t>ВЫСОКИХ</t>
  </si>
  <si>
    <t>ДАНИИЛ</t>
  </si>
  <si>
    <t>НУРАКИМОВ</t>
  </si>
  <si>
    <t>АЛИЖАН</t>
  </si>
  <si>
    <t>ЖАНДОСОВИЧ</t>
  </si>
  <si>
    <t>ЧЕРНЫШ</t>
  </si>
  <si>
    <t>ЗАХАР</t>
  </si>
  <si>
    <t>ЮРЬЕВИЧ</t>
  </si>
  <si>
    <t>АУБАКИРОВ</t>
  </si>
  <si>
    <t>АМИРЛАН</t>
  </si>
  <si>
    <t>АСКАРОВИЧ</t>
  </si>
  <si>
    <t>БАЗАРБАЙҚЫЗЫ</t>
  </si>
  <si>
    <t>АЯУЛЫМ</t>
  </si>
  <si>
    <t>КОТЕЛЬНИК</t>
  </si>
  <si>
    <t>АИБЕКОВА</t>
  </si>
  <si>
    <t>ЖАНИБЕКОВНА</t>
  </si>
  <si>
    <t>ДИЛЬНАЗ</t>
  </si>
  <si>
    <t>АЙНАГУЛЬ</t>
  </si>
  <si>
    <t>СЕМБЕКОВА</t>
  </si>
  <si>
    <t>РЫМБЕКОВНА</t>
  </si>
  <si>
    <t>НУРАКИМОВА</t>
  </si>
  <si>
    <t>ЖАНДОСОВНА</t>
  </si>
  <si>
    <t>ШИНКАРЕНКО</t>
  </si>
  <si>
    <t>ПЕТРОВИЧ</t>
  </si>
  <si>
    <t>КАРИЙ</t>
  </si>
  <si>
    <t>ЕВГЕНИЯ</t>
  </si>
  <si>
    <t>МАГАМЕДОВА</t>
  </si>
  <si>
    <t>АЛИАННА</t>
  </si>
  <si>
    <t>РОМАНОВНА</t>
  </si>
  <si>
    <t>ТЕМИРЖАНОВА</t>
  </si>
  <si>
    <t>АЙДАНА</t>
  </si>
  <si>
    <t>НАҒАШЫБЕКҚЫЗЫ</t>
  </si>
  <si>
    <t>УТЕУБАЕВ</t>
  </si>
  <si>
    <t>ЕРАСЫЛ</t>
  </si>
  <si>
    <t>ТАЛГАТОВИЧ</t>
  </si>
  <si>
    <t>КРАВЦОВА</t>
  </si>
  <si>
    <t>ИНАРА</t>
  </si>
  <si>
    <t>ХАСЕНОВА</t>
  </si>
  <si>
    <t>АЛЬФИЯ</t>
  </si>
  <si>
    <t>АСХАТОВНА</t>
  </si>
  <si>
    <t>ЖАНАТОВИЧ</t>
  </si>
  <si>
    <t>АБДРАМАНОВА</t>
  </si>
  <si>
    <t>УЛЖАН</t>
  </si>
  <si>
    <t>НУРГАЛИЕВНА</t>
  </si>
  <si>
    <t>УМРАЛИНОВА</t>
  </si>
  <si>
    <t>АСКАРОВНА</t>
  </si>
  <si>
    <t>ОРАЛБЕК</t>
  </si>
  <si>
    <t>ӘДИЯ</t>
  </si>
  <si>
    <t>ӘДІЛҚЫЗЫ</t>
  </si>
  <si>
    <t>ЖАНАРБЕК</t>
  </si>
  <si>
    <t>ӘЛИХАН</t>
  </si>
  <si>
    <t>БАХЫТЖАНҰЛЫ</t>
  </si>
  <si>
    <t>САПАР</t>
  </si>
  <si>
    <t>ЯСМИН</t>
  </si>
  <si>
    <t>НҰРХАНҚЫЗЫ</t>
  </si>
  <si>
    <t>СИЛАЕВ</t>
  </si>
  <si>
    <t>ЮНИСОВ</t>
  </si>
  <si>
    <t>ТИГРАН</t>
  </si>
  <si>
    <t>ВЛАДИМИРОВИЧ</t>
  </si>
  <si>
    <t>ГАБДУЛЛИНА</t>
  </si>
  <si>
    <t>РАИЛЯ</t>
  </si>
  <si>
    <t>РАШИДОВНА</t>
  </si>
  <si>
    <t>СЕКСЕНБАЕВ</t>
  </si>
  <si>
    <t>АСАНАЛИ</t>
  </si>
  <si>
    <t>ЕРЛАНОВИЧ</t>
  </si>
  <si>
    <t>ҚОЖАГЕЛДІ</t>
  </si>
  <si>
    <t>САНСЫЗБАЙҚЫЗЫ</t>
  </si>
  <si>
    <t>СУЛЕЙМЕНОВА</t>
  </si>
  <si>
    <t>АЖАР</t>
  </si>
  <si>
    <t>КАЙРАТОВНА</t>
  </si>
  <si>
    <t>РОБЕРТ</t>
  </si>
  <si>
    <t>ШОМАТ</t>
  </si>
  <si>
    <t>АЛТЫНБЕКҰЛЫ</t>
  </si>
  <si>
    <t>ДАНИЛОВА</t>
  </si>
  <si>
    <t>ЮРЬЕВНА</t>
  </si>
  <si>
    <t>ҚАЗБЕК</t>
  </si>
  <si>
    <t>ЕРАЛЫ</t>
  </si>
  <si>
    <t>ОЛЖАСҰЛЫ</t>
  </si>
  <si>
    <t>АЛЬТАИР</t>
  </si>
  <si>
    <t>МАХАМБЕТҰЛЫ</t>
  </si>
  <si>
    <t>СЕРІКБАЙ</t>
  </si>
  <si>
    <t>БЕЙБАРЫС</t>
  </si>
  <si>
    <t>ЖАНДӘУЛЕТҰЛЫ</t>
  </si>
  <si>
    <t>ЕСИМОВА</t>
  </si>
  <si>
    <t>ЕРИКОВНА</t>
  </si>
  <si>
    <t>АЯНАТ</t>
  </si>
  <si>
    <t>НАУПАДИНОВ</t>
  </si>
  <si>
    <t>АЙСУЛТАН</t>
  </si>
  <si>
    <t>МЕРАТОВИЧ</t>
  </si>
  <si>
    <t>КРАЕВОЙ</t>
  </si>
  <si>
    <t>САЛҚЫНБАЙ</t>
  </si>
  <si>
    <t>АРМАН</t>
  </si>
  <si>
    <t>ЕРІКЖАНҰЛЫ</t>
  </si>
  <si>
    <t>БАТЫРХАН</t>
  </si>
  <si>
    <t>АЗАМАТҰЛЫ</t>
  </si>
  <si>
    <t>ИМАН</t>
  </si>
  <si>
    <t>ДІЛНАЗ</t>
  </si>
  <si>
    <t>АМАНГЕЛДІҚЫЗЫ</t>
  </si>
  <si>
    <t>САПАРОВА</t>
  </si>
  <si>
    <t>ТЕМИРЛАНОВНА</t>
  </si>
  <si>
    <t>ФИЛИППОВ</t>
  </si>
  <si>
    <t>РОМАН</t>
  </si>
  <si>
    <t>ВЛАДИСЛАВОВИЧ</t>
  </si>
  <si>
    <t>РЫСБЕКОВА</t>
  </si>
  <si>
    <t>РҮСТЕМ</t>
  </si>
  <si>
    <t>ИСЛАМ ӘЛІ</t>
  </si>
  <si>
    <t>ӘЛІШЕРҰЛЫ</t>
  </si>
  <si>
    <t>ТЕМІРБЕК</t>
  </si>
  <si>
    <t>НУРАСЫЛ</t>
  </si>
  <si>
    <t>СКОСЫРСКАЯ</t>
  </si>
  <si>
    <t>ЕКАТЕРИНА</t>
  </si>
  <si>
    <t>БОРИСОВНА</t>
  </si>
  <si>
    <t>САДВОКАСОВ</t>
  </si>
  <si>
    <t>ХАМИТ</t>
  </si>
  <si>
    <t>ДОСХАНОВИЧ</t>
  </si>
  <si>
    <t>БОРАНБАЙ</t>
  </si>
  <si>
    <t>НҰРИСЛАМ</t>
  </si>
  <si>
    <t>МАМАТ</t>
  </si>
  <si>
    <t>АБАЙ</t>
  </si>
  <si>
    <t>МЕЛЕЩЕНКО</t>
  </si>
  <si>
    <t>ВАЛЕРИЙ</t>
  </si>
  <si>
    <t>МЕДВЕДЕВА</t>
  </si>
  <si>
    <t>ИНЕССА</t>
  </si>
  <si>
    <t>БЕЛИЦКАЯ</t>
  </si>
  <si>
    <t>КИРА</t>
  </si>
  <si>
    <t>ИГОРЕВНА</t>
  </si>
  <si>
    <t>КОСОВ</t>
  </si>
  <si>
    <t>РУСТЕМОВИЧ</t>
  </si>
  <si>
    <t>КАРИМОВ</t>
  </si>
  <si>
    <t>НУРСУЛТАН</t>
  </si>
  <si>
    <t>КАЛИЕВА</t>
  </si>
  <si>
    <t>АЙЛАНА</t>
  </si>
  <si>
    <t>МЕДЕТОВНА</t>
  </si>
  <si>
    <t>ВЫРОДОВА</t>
  </si>
  <si>
    <t>СОФЬЯ</t>
  </si>
  <si>
    <t>БУТАКОВА</t>
  </si>
  <si>
    <t>АФРИДАНОВ</t>
  </si>
  <si>
    <t>ТИМУР</t>
  </si>
  <si>
    <t>РЯЗАНОВА</t>
  </si>
  <si>
    <t>БЕАТРИС</t>
  </si>
  <si>
    <t>КУН</t>
  </si>
  <si>
    <t>КАРНАУХОВА</t>
  </si>
  <si>
    <t>ВИКТОРОВНА</t>
  </si>
  <si>
    <t>ГУСЕВА</t>
  </si>
  <si>
    <t>КСЕНИЯ</t>
  </si>
  <si>
    <t>БУЛАТОВ</t>
  </si>
  <si>
    <t>ЖАМИЕВ</t>
  </si>
  <si>
    <t>МАКСАТОВИЧ</t>
  </si>
  <si>
    <t>ДОСМАГАМБЕТОВА</t>
  </si>
  <si>
    <t>САБИНА</t>
  </si>
  <si>
    <t>ЕРМЕКОВНА</t>
  </si>
  <si>
    <t>АРЦЕР</t>
  </si>
  <si>
    <t>ӘЛТАЙЫР</t>
  </si>
  <si>
    <t>ЧУРИЛОВА</t>
  </si>
  <si>
    <t>ОЛЕГОВНА</t>
  </si>
  <si>
    <t>НАСРАДИНҚЫЗЫ</t>
  </si>
  <si>
    <t>АЙГИРА</t>
  </si>
  <si>
    <t>КЛИМЕНКО</t>
  </si>
  <si>
    <t>ПОЛИНА</t>
  </si>
  <si>
    <t>ЕРМЕКОВ</t>
  </si>
  <si>
    <t>НУРИСЛАМ</t>
  </si>
  <si>
    <t>ҚЫСТАУБАЙ</t>
  </si>
  <si>
    <t>АЗАМАТУЛЫ</t>
  </si>
  <si>
    <t>10 класс</t>
  </si>
  <si>
    <t>ШӘРБӘН</t>
  </si>
  <si>
    <t>ИВАНОВ</t>
  </si>
  <si>
    <t>ЗАЙЦЕВА</t>
  </si>
  <si>
    <t>ЧИРКОВА</t>
  </si>
  <si>
    <t>ДМИТРИЕВНА</t>
  </si>
  <si>
    <t>САҒАТ</t>
  </si>
  <si>
    <t>БЕКТАС</t>
  </si>
  <si>
    <t>ҚАЗБЕКҰЛЫ</t>
  </si>
  <si>
    <t>ЛЯШЕНКО</t>
  </si>
  <si>
    <t>ЕСОВА</t>
  </si>
  <si>
    <t>ЭЛЬМИРА</t>
  </si>
  <si>
    <t>ЕРХАНОВНА</t>
  </si>
  <si>
    <t>АХМЕТОВА</t>
  </si>
  <si>
    <t>АНЕЛИЯ</t>
  </si>
  <si>
    <t>ХАЛХАБАЙ</t>
  </si>
  <si>
    <t>НҰРБЕКҚЫЗЫ</t>
  </si>
  <si>
    <t>ЕРКЕБҰЛАНҚЫЗЫ</t>
  </si>
  <si>
    <t>НАЗЫМБЕКОВА</t>
  </si>
  <si>
    <t>ЛАУРА</t>
  </si>
  <si>
    <t>КАНАТОВНА</t>
  </si>
  <si>
    <t>МУКАТОВ</t>
  </si>
  <si>
    <t>МУКАТОВА</t>
  </si>
  <si>
    <t>МЕРЕЙ</t>
  </si>
  <si>
    <t>АДУКАУСКАС</t>
  </si>
  <si>
    <t>НАЙМАНОВА</t>
  </si>
  <si>
    <t>НАЙМАНОВ</t>
  </si>
  <si>
    <t>НУРЖИГИТ</t>
  </si>
  <si>
    <t>АРМАНОВИЧ</t>
  </si>
  <si>
    <t>БАҚТИЯР</t>
  </si>
  <si>
    <t>ЕСИМОВ</t>
  </si>
  <si>
    <t>ЕРИКОВИЧ</t>
  </si>
  <si>
    <t>АЛДАМУРАТОВ</t>
  </si>
  <si>
    <t>АЛЬ-ФАРАБИ</t>
  </si>
  <si>
    <t>ГАЗИЕВИЧ</t>
  </si>
  <si>
    <t>АЛИМАНОВА</t>
  </si>
  <si>
    <t>АЙТБАЙ</t>
  </si>
  <si>
    <t>АЛИ</t>
  </si>
  <si>
    <t>АБЫЛАЙХАН</t>
  </si>
  <si>
    <t>РАСУЛҰЛЫ</t>
  </si>
  <si>
    <t>МУРАДАЛИЕВА</t>
  </si>
  <si>
    <t>БАХЫТ</t>
  </si>
  <si>
    <t>ДАУЛЕТОВНА</t>
  </si>
  <si>
    <t>ЖОМАБАЙ</t>
  </si>
  <si>
    <t>ТАГИР</t>
  </si>
  <si>
    <t>ЖАМБЫЛҰЛЫ</t>
  </si>
  <si>
    <t>ЕСТАУЛЕТОВА</t>
  </si>
  <si>
    <t>АИДА</t>
  </si>
  <si>
    <t>КАИРГЕЛЬДИЕВНА</t>
  </si>
  <si>
    <t>ЕРХАНҰЛЫ</t>
  </si>
  <si>
    <t>БАЙТАС</t>
  </si>
  <si>
    <t>СУХОВ</t>
  </si>
  <si>
    <t>АСАНОВ</t>
  </si>
  <si>
    <t>КАЛИЖАНОВИЧ</t>
  </si>
  <si>
    <t>ЭЛИНА</t>
  </si>
  <si>
    <t>АМАНБАЙҚЫЗЫ</t>
  </si>
  <si>
    <t>НАЗАРОВ</t>
  </si>
  <si>
    <t>ШЕРХАН</t>
  </si>
  <si>
    <t>ИМАМАЛИЕВИЧ</t>
  </si>
  <si>
    <t>ГҮЛІМ</t>
  </si>
  <si>
    <t>ГИЗЗАТОВА</t>
  </si>
  <si>
    <t>ЖАНАТОВНА</t>
  </si>
  <si>
    <t>АШИРБЕКОВА</t>
  </si>
  <si>
    <t>КАДИРХАНОВНА</t>
  </si>
  <si>
    <t>НУРГАЛИЕВ</t>
  </si>
  <si>
    <t>РЕНАТОВИЧ</t>
  </si>
  <si>
    <t>ЮСУПОВА</t>
  </si>
  <si>
    <t>ЕВАНГЕЛИНА</t>
  </si>
  <si>
    <t>СЕРЖАН</t>
  </si>
  <si>
    <t>КАЗАНЦЕВ</t>
  </si>
  <si>
    <t>БОЖЕДОМОВ</t>
  </si>
  <si>
    <t>ЖАББАРОВА</t>
  </si>
  <si>
    <t>ИЛЬГИЗОВНА</t>
  </si>
  <si>
    <t>ШАМБАРОВА</t>
  </si>
  <si>
    <t>ВАСИЛИСА</t>
  </si>
  <si>
    <t>КАЛИЕВ</t>
  </si>
  <si>
    <t>РАХАТ</t>
  </si>
  <si>
    <t>МЕДЕТОВИЧ</t>
  </si>
  <si>
    <t>БАЛТАБАЕВ</t>
  </si>
  <si>
    <t>КАЙРАТОВИЧ</t>
  </si>
  <si>
    <t>САЛИМОВА</t>
  </si>
  <si>
    <t>ТОМИРИС</t>
  </si>
  <si>
    <t>НУРЛАНОВНА</t>
  </si>
  <si>
    <t>ВОРОТЫНЦЕВА</t>
  </si>
  <si>
    <t>НИКОЛАЕВНА</t>
  </si>
  <si>
    <t>АРАПБАЕВ</t>
  </si>
  <si>
    <t>ДІНИСЛАМ</t>
  </si>
  <si>
    <t>ЖАНДОСҰЛЫ</t>
  </si>
  <si>
    <t>АМАНГЕЛЬДИНОВ</t>
  </si>
  <si>
    <t>АЙДОСОВИЧ</t>
  </si>
  <si>
    <t>БЕЛИЦКИЙ</t>
  </si>
  <si>
    <t>ЕГОР</t>
  </si>
  <si>
    <t>ИГОРЕВИЧ</t>
  </si>
  <si>
    <t>АЛПЫСБАЕВА</t>
  </si>
  <si>
    <t>ӘМІР</t>
  </si>
  <si>
    <t>АББАСОВА</t>
  </si>
  <si>
    <t>ЭСМИНА</t>
  </si>
  <si>
    <t>АХАДОВНА</t>
  </si>
  <si>
    <t>ЮГАС</t>
  </si>
  <si>
    <t>ГАБРИЭЛЛА</t>
  </si>
  <si>
    <t>АРПАДОВНА</t>
  </si>
  <si>
    <t>МОЧАЛОВА</t>
  </si>
  <si>
    <t>РОКСАНА</t>
  </si>
  <si>
    <t>СЕМЁНОВНА</t>
  </si>
  <si>
    <t>БУЛАТОВА</t>
  </si>
  <si>
    <t>КАРОЛИНА</t>
  </si>
  <si>
    <t>СТОЛЯРОВА</t>
  </si>
  <si>
    <t>БЕКЖАН</t>
  </si>
  <si>
    <t>БЕРІКҰЛЫ</t>
  </si>
  <si>
    <t>ДЮСЕНОВА</t>
  </si>
  <si>
    <t>ДАНА</t>
  </si>
  <si>
    <t>ӘЛИЯ</t>
  </si>
  <si>
    <t>ИБРАЕВА</t>
  </si>
  <si>
    <t>АДИЯ</t>
  </si>
  <si>
    <t>РИЧАРД</t>
  </si>
  <si>
    <t>АРПАДОВИЧ</t>
  </si>
  <si>
    <t>ШАРИБЕК</t>
  </si>
  <si>
    <t>САНДИБЕКҚЫЗЫ</t>
  </si>
  <si>
    <t>ШАРБЕК</t>
  </si>
  <si>
    <t>ҰЛЖАН</t>
  </si>
  <si>
    <t>ЕСЕНБЕКҚЫЗЫ</t>
  </si>
  <si>
    <t>ДОСЩАНОВ</t>
  </si>
  <si>
    <t>НАРИМАН</t>
  </si>
  <si>
    <t>МАНАРБЕКОВИЧ</t>
  </si>
  <si>
    <t>ДОСЩАНОВА</t>
  </si>
  <si>
    <t>ЗАМИРА</t>
  </si>
  <si>
    <t>МАНАРБЕКОВНА</t>
  </si>
  <si>
    <t>СҰЛТАН</t>
  </si>
  <si>
    <t>АРМАНҰЛЫ</t>
  </si>
  <si>
    <t>0 класс</t>
  </si>
  <si>
    <t>ӘДЕЛЯ</t>
  </si>
  <si>
    <t>РИЗНИЧЕНКО</t>
  </si>
  <si>
    <t>БЕРАЛИЕВА</t>
  </si>
  <si>
    <t>ТЕМИРЖАНОВ</t>
  </si>
  <si>
    <t>АЙДОС</t>
  </si>
  <si>
    <t>МАРАТОВИЧ</t>
  </si>
  <si>
    <t>СЕРИКОВА</t>
  </si>
  <si>
    <t>НУРАЙ</t>
  </si>
  <si>
    <t>ДУЙСЕНБАЙ</t>
  </si>
  <si>
    <t>ИСАТАЙ</t>
  </si>
  <si>
    <t>ИСМАГУЛОВ</t>
  </si>
  <si>
    <t>ХУДОЙНАЗАРОВ</t>
  </si>
  <si>
    <t>РУСТАМ</t>
  </si>
  <si>
    <t>НАБИДЖОНОВИЧ</t>
  </si>
  <si>
    <t>МУХАМЕДЖАНОВА</t>
  </si>
  <si>
    <t>ЖАМБЫЛҚЫЗЫ</t>
  </si>
  <si>
    <t>ЯРОШИК</t>
  </si>
  <si>
    <t>АБУБАКИРОВ</t>
  </si>
  <si>
    <t>КУНАНБАЙ</t>
  </si>
  <si>
    <t>АБЛАЙХАНОВИЧ</t>
  </si>
  <si>
    <t>АЛИМБЕРГЕНОВ</t>
  </si>
  <si>
    <t>КЕУЛІМЖАЙ</t>
  </si>
  <si>
    <t>ӘЛІБИ</t>
  </si>
  <si>
    <t>КАМИЛҰЛЫ</t>
  </si>
  <si>
    <t>ПАНАСЮК</t>
  </si>
  <si>
    <t>МИХАИЛ</t>
  </si>
  <si>
    <t>КСЕНОФОНТОВИЧ</t>
  </si>
  <si>
    <t>АЛИЕВА</t>
  </si>
  <si>
    <t>РАЙХАН</t>
  </si>
  <si>
    <t>АЛИБЕКОВНА</t>
  </si>
  <si>
    <t>ВАГАПОВ</t>
  </si>
  <si>
    <t>ИБРАГИМ</t>
  </si>
  <si>
    <t>АБУЕВИЧ</t>
  </si>
  <si>
    <t>АСХАТ</t>
  </si>
  <si>
    <t>ГАББАСОВА</t>
  </si>
  <si>
    <t>АКНУР</t>
  </si>
  <si>
    <t>АРНУРОВНА</t>
  </si>
  <si>
    <t>ЖАНАРЫС</t>
  </si>
  <si>
    <t>МЕЙРАМБЕКҰЛЫ</t>
  </si>
  <si>
    <t>НАЗГҮЛ</t>
  </si>
  <si>
    <t>МҰХИТДЕН</t>
  </si>
  <si>
    <t>АРЫСТАНҰЛЫ</t>
  </si>
  <si>
    <t>ГАЙСИНА</t>
  </si>
  <si>
    <t>РАХИЛЬ</t>
  </si>
  <si>
    <t>АБДУЛЛАЕВА</t>
  </si>
  <si>
    <t>АЛИАНА</t>
  </si>
  <si>
    <t>ЮДАКОВА</t>
  </si>
  <si>
    <t>ЕВА</t>
  </si>
  <si>
    <t>УСИН</t>
  </si>
  <si>
    <t>КӘУСАР</t>
  </si>
  <si>
    <t>ӨМІРСЕРІК</t>
  </si>
  <si>
    <t>ДАСТАН</t>
  </si>
  <si>
    <t>МАКСИМОВИЧ</t>
  </si>
  <si>
    <t>ЧИРКОВ</t>
  </si>
  <si>
    <t>ДЯТЛОВ</t>
  </si>
  <si>
    <t>ХУЦАЕВ</t>
  </si>
  <si>
    <t>САЛАХУДДИНИСЛАМ</t>
  </si>
  <si>
    <t>АСЛАНОВИЧ</t>
  </si>
  <si>
    <t>КОЖАНБЕТОВА</t>
  </si>
  <si>
    <t>САНСЫЗБАЕВНА</t>
  </si>
  <si>
    <t>АЛМАЗ</t>
  </si>
  <si>
    <t>ПРЯДКО</t>
  </si>
  <si>
    <t>ГОРДИЕНКО</t>
  </si>
  <si>
    <t>ТАГАЙМУРАТОВ</t>
  </si>
  <si>
    <t>АДИЛОВ</t>
  </si>
  <si>
    <t>БЕКСУЛТАН</t>
  </si>
  <si>
    <t>НУРЖАНОВИЧ</t>
  </si>
  <si>
    <t>СЕРІКЖАН</t>
  </si>
  <si>
    <t>АНУАР</t>
  </si>
  <si>
    <t>НҰРЖАНҰЛЫ</t>
  </si>
  <si>
    <t>СӘТБЕК</t>
  </si>
  <si>
    <t>ӘМІРХАН</t>
  </si>
  <si>
    <t>АЛИХАНҰЛЫ</t>
  </si>
  <si>
    <t>БАЙМУРАТОВ</t>
  </si>
  <si>
    <t>РАСУЛ</t>
  </si>
  <si>
    <t>КУАТОВИЧ</t>
  </si>
  <si>
    <t>СМИРНОВА</t>
  </si>
  <si>
    <t>ИРИНА</t>
  </si>
  <si>
    <t>ЕРСЕИТОВА</t>
  </si>
  <si>
    <t>ЖАСМИН</t>
  </si>
  <si>
    <t>ЖЕНИСОВНА</t>
  </si>
  <si>
    <t>СӘБИТ</t>
  </si>
  <si>
    <t>ЖАНСЕЗІМ</t>
  </si>
  <si>
    <t>РҮСТЕМҚЫЗЫ</t>
  </si>
  <si>
    <t>РАМАЗАН</t>
  </si>
  <si>
    <t>ЕРЛАНҰЛЫ</t>
  </si>
  <si>
    <t>ЗАГОРОДНЕВ</t>
  </si>
  <si>
    <t>ПОНАМАРЕВА</t>
  </si>
  <si>
    <t>МАРИЯ</t>
  </si>
  <si>
    <t>ДОСБОЛ</t>
  </si>
  <si>
    <t>ХОНЫСБЕКҚЫЗЫ</t>
  </si>
  <si>
    <t>АМАНДЫКОВ</t>
  </si>
  <si>
    <t>БИГАЛИ</t>
  </si>
  <si>
    <t>ЕРКЕГАЛИЕВИЧ</t>
  </si>
  <si>
    <t>ШЕГЕБАЙ</t>
  </si>
  <si>
    <t>МЕЙРАМБЕК</t>
  </si>
  <si>
    <t>АРЛАНҰЛЫ</t>
  </si>
  <si>
    <t>ТОҚТАР</t>
  </si>
  <si>
    <t>ДАРХАНҚЫЗЫ</t>
  </si>
  <si>
    <t>УТЕУБАЕВА</t>
  </si>
  <si>
    <t>ДЕГТЯРЕВА</t>
  </si>
  <si>
    <t>ЯРОСЛАВА</t>
  </si>
  <si>
    <t>ЕРДОСҚЫЗЫ</t>
  </si>
  <si>
    <t>ЖАНАТ</t>
  </si>
  <si>
    <t>ЕРБОЛАТҰЛЫ</t>
  </si>
  <si>
    <t>БАКТИБАЕВА</t>
  </si>
  <si>
    <t>МИЛАНА</t>
  </si>
  <si>
    <t>ДЖАНОВНА</t>
  </si>
  <si>
    <t>АЙТЕН</t>
  </si>
  <si>
    <t>МИРАС</t>
  </si>
  <si>
    <t>ҚАНАТҰЛЫ</t>
  </si>
  <si>
    <t>ШАЙХУТДИНОВ</t>
  </si>
  <si>
    <t>ЭМИР</t>
  </si>
  <si>
    <t>ГАФУРОВИЧ</t>
  </si>
  <si>
    <t>АДАМ</t>
  </si>
  <si>
    <t>МУСА</t>
  </si>
  <si>
    <t>ЖАСҰЛАНҰЛЫ</t>
  </si>
  <si>
    <t>ИЩЕНКО</t>
  </si>
  <si>
    <t>АНЖЕЛИКА</t>
  </si>
  <si>
    <t>МАХМУДОВ</t>
  </si>
  <si>
    <t>АБЫЛАЕВИЧ</t>
  </si>
  <si>
    <t>УСЕРБАЕВ</t>
  </si>
  <si>
    <t>ЕЛДОС</t>
  </si>
  <si>
    <t>ЮБИЛЕЕВИЧ</t>
  </si>
  <si>
    <t>САФИЯ</t>
  </si>
  <si>
    <t>МЫРЗАБЕКҚЫЗЫ</t>
  </si>
  <si>
    <t>ЖАНАБАЙ</t>
  </si>
  <si>
    <t>АСХАТҰЛЫ</t>
  </si>
  <si>
    <t>ШӘРІБЕК</t>
  </si>
  <si>
    <t>ЖАНИБЕКҰЛЫ</t>
  </si>
  <si>
    <t>БУДРИС</t>
  </si>
  <si>
    <t>РАТМИР</t>
  </si>
  <si>
    <t>СМИРНОВ</t>
  </si>
  <si>
    <t>АСКАРОВ</t>
  </si>
  <si>
    <t>АЛИЕВИЧ</t>
  </si>
  <si>
    <t>НУРСИЛА</t>
  </si>
  <si>
    <t>НҰРҒОЖА</t>
  </si>
  <si>
    <t>ӘДІЛ</t>
  </si>
  <si>
    <t>МАНАРБЕКҰЛЫ</t>
  </si>
  <si>
    <t>ЛОГИНОВСКИХ</t>
  </si>
  <si>
    <t>СТЕПАНОВИЧ</t>
  </si>
  <si>
    <t>ТӨЛЕУҒАЛИ</t>
  </si>
  <si>
    <t>АРМИНА</t>
  </si>
  <si>
    <t>ЕРҚАНАТҚЫЗЫ</t>
  </si>
  <si>
    <t>ТЛЕУБАЕВ</t>
  </si>
  <si>
    <t>МУРАТОВИЧ</t>
  </si>
  <si>
    <t>ДАХАН</t>
  </si>
  <si>
    <t>КОБЧЕНКО</t>
  </si>
  <si>
    <t>ЕСЛЯМ</t>
  </si>
  <si>
    <t>АЯЖАН</t>
  </si>
  <si>
    <t>ДУЛАТҚЫЗЫ</t>
  </si>
  <si>
    <t>БЕКХАН</t>
  </si>
  <si>
    <t>НУРТАЕВА</t>
  </si>
  <si>
    <t>БАКТИЯРОВНА</t>
  </si>
  <si>
    <t>НУРТАЕВ</t>
  </si>
  <si>
    <t>БАКТИЯРОВИЧ</t>
  </si>
  <si>
    <t>РАСИЛОВ</t>
  </si>
  <si>
    <t>БАЛГЫНБЕК</t>
  </si>
  <si>
    <t>БАУБЕКОВИЧ</t>
  </si>
  <si>
    <t>ДАРЫН</t>
  </si>
  <si>
    <t>ТОКТЫБАЕВА</t>
  </si>
  <si>
    <t>АЛМАТКЫЗЫ</t>
  </si>
  <si>
    <t>ИМАНМАДИ</t>
  </si>
  <si>
    <t>АДИЛЯ</t>
  </si>
  <si>
    <t>УМИРБЕК</t>
  </si>
  <si>
    <t>МАНСУР</t>
  </si>
  <si>
    <t>БАХТБЕКҰЛЫ</t>
  </si>
  <si>
    <t>МУЗАФАРОВНА</t>
  </si>
  <si>
    <t>ТЕМІРЖАН</t>
  </si>
  <si>
    <t>РАШИТ</t>
  </si>
  <si>
    <t>АСАНӘЛІ</t>
  </si>
  <si>
    <t>АСЛАНҰЛЫ</t>
  </si>
  <si>
    <t>АБДИЛЬМАНОВ</t>
  </si>
  <si>
    <t>ПЛАН</t>
  </si>
  <si>
    <t>АЙТУГАНОВНА</t>
  </si>
  <si>
    <t>ЖАЙЫЛХАН</t>
  </si>
  <si>
    <t>АЙТБАТЫРОВА</t>
  </si>
  <si>
    <t>БЕКАРЫС</t>
  </si>
  <si>
    <t>НЕДОСЕКОВА</t>
  </si>
  <si>
    <t>ТОЯН</t>
  </si>
  <si>
    <t>КСЕНЗЕНКО</t>
  </si>
  <si>
    <t>АЗАМАТОВНА</t>
  </si>
  <si>
    <t>МАРТЫНОВА</t>
  </si>
  <si>
    <t>АНГЕЛИНА</t>
  </si>
  <si>
    <t>КАРПОВА</t>
  </si>
  <si>
    <t>ГЕННАДЬЕВНА</t>
  </si>
  <si>
    <t>АБДУИСЛАМ</t>
  </si>
  <si>
    <t>МИХАЙЛОВ</t>
  </si>
  <si>
    <t>ЛИ</t>
  </si>
  <si>
    <t>АРТУРОВНА</t>
  </si>
  <si>
    <t>ШАРБЕКОВА</t>
  </si>
  <si>
    <t>ПЕРИЗАТ</t>
  </si>
  <si>
    <t>ЕСЕНБЕКОВНА</t>
  </si>
  <si>
    <t>ДІЛМАН</t>
  </si>
  <si>
    <t>РОЗА</t>
  </si>
  <si>
    <t>МАХМУТҚЫЗЫ</t>
  </si>
  <si>
    <t>РЕНАТ</t>
  </si>
  <si>
    <t>КОЧЕРГА</t>
  </si>
  <si>
    <t>БОРИСОВ</t>
  </si>
  <si>
    <t>ВАДИМОВИЧ</t>
  </si>
  <si>
    <t>КУВАТБАЕВ</t>
  </si>
  <si>
    <t>ТАЛГАТ</t>
  </si>
  <si>
    <t>БЕКМУРОДОВИЧ</t>
  </si>
  <si>
    <t>МЕДЕТ</t>
  </si>
  <si>
    <t>ЕРНҰРҰЛЫ</t>
  </si>
  <si>
    <t>УӘЙІС</t>
  </si>
  <si>
    <t>СҮЙІНДІКҰЛЫ</t>
  </si>
  <si>
    <t>БЕЛЯЕВ</t>
  </si>
  <si>
    <t>САФРОНОВА</t>
  </si>
  <si>
    <t>РЕХНЮК</t>
  </si>
  <si>
    <t>СКРЫННИК</t>
  </si>
  <si>
    <t>УСМАН</t>
  </si>
  <si>
    <t>ЖАСУЛАНҰЛЫ</t>
  </si>
  <si>
    <t>КАРАМЫШЕВА</t>
  </si>
  <si>
    <t>ЖАСМАНОВНА</t>
  </si>
  <si>
    <t>ТҰРҒАЛИ</t>
  </si>
  <si>
    <t>ЖАНБОЛАТ</t>
  </si>
  <si>
    <t>БАУЫРЖАНҰЛЫ</t>
  </si>
  <si>
    <t>ТІЛЕУЛЕС</t>
  </si>
  <si>
    <t>АРАЙЛЫМ</t>
  </si>
  <si>
    <t>БОТАҚЫЗЫ</t>
  </si>
  <si>
    <t>ЖЕНИСБЕК</t>
  </si>
  <si>
    <t>НАЗЫМБЕКОВ</t>
  </si>
  <si>
    <t>НАЗЫМХАН</t>
  </si>
  <si>
    <t>ТУЛЕУВА</t>
  </si>
  <si>
    <t>ШАХНОЗА</t>
  </si>
  <si>
    <t>САЯНОВНА</t>
  </si>
  <si>
    <t>МАКОВЕЕВА</t>
  </si>
  <si>
    <t>КРЫЛОВА</t>
  </si>
  <si>
    <t>КОЛЬЦОВ</t>
  </si>
  <si>
    <t>ГИЗАТОВ</t>
  </si>
  <si>
    <t>ВИКТОР</t>
  </si>
  <si>
    <t>ДАМИРОВИЧ</t>
  </si>
  <si>
    <t>МАКСИМЕЙКО</t>
  </si>
  <si>
    <t>ЖУМАТАЕВА</t>
  </si>
  <si>
    <t>АКБОТА</t>
  </si>
  <si>
    <t>ТЕМИРБУЛАТОВ</t>
  </si>
  <si>
    <t>ЧЕРНОЖУКОВА</t>
  </si>
  <si>
    <t>ПРОЛУБНИКОВ</t>
  </si>
  <si>
    <t>БОРЩЁВ</t>
  </si>
  <si>
    <t>САМАРХАНОВ</t>
  </si>
  <si>
    <t>КУАНЫШЕВИЧ</t>
  </si>
  <si>
    <t>МАРКС</t>
  </si>
  <si>
    <t>ЭЛЬБРУСҰЛЫ</t>
  </si>
  <si>
    <t>БЕГАЛИНА</t>
  </si>
  <si>
    <t>СУЛТАНОВНА</t>
  </si>
  <si>
    <t>АЛИМКАЙДАРОВА</t>
  </si>
  <si>
    <t>ЛЕКЕР</t>
  </si>
  <si>
    <t>СЕИТБЕКОВ</t>
  </si>
  <si>
    <t>САЯН</t>
  </si>
  <si>
    <t>АЛГАБЕКОВИЧ</t>
  </si>
  <si>
    <t>ГАЛКИНА</t>
  </si>
  <si>
    <t>АЙСУЛУ</t>
  </si>
  <si>
    <t>МИХЕЛЬ</t>
  </si>
  <si>
    <t>НЕВСТРУЕВА</t>
  </si>
  <si>
    <t>НИЧЕПОРУК</t>
  </si>
  <si>
    <t>АРТУРОВИЧ</t>
  </si>
  <si>
    <t>АРЫСТАНБЕКОВ</t>
  </si>
  <si>
    <t>СУЛТАНБЕК</t>
  </si>
  <si>
    <t>ДАНИЯРОВИЧ</t>
  </si>
  <si>
    <t>КОСБАРМАКОВА</t>
  </si>
  <si>
    <t>АЯЛА</t>
  </si>
  <si>
    <t>АРЫСТАНҚЫЗЫ</t>
  </si>
  <si>
    <t>АҚЫЛБЕКОВА</t>
  </si>
  <si>
    <t>ЖАНИЯ</t>
  </si>
  <si>
    <t>ИСМАГИЛОВА</t>
  </si>
  <si>
    <t>ЕВЛОЕВ</t>
  </si>
  <si>
    <t>ДРОБКОВ</t>
  </si>
  <si>
    <t>КРУПКЕ</t>
  </si>
  <si>
    <t>МОНАХОВ</t>
  </si>
  <si>
    <t>ТОКАРЕВА</t>
  </si>
  <si>
    <t>АРКАДЬЕВНА</t>
  </si>
  <si>
    <t>ЭЖЕН</t>
  </si>
  <si>
    <t>ВИНОГРАДОВА</t>
  </si>
  <si>
    <t>ДРОЗДОВ</t>
  </si>
  <si>
    <t>ВАСИЛОВА</t>
  </si>
  <si>
    <t>ЛИПСКАЯ</t>
  </si>
  <si>
    <t>ЕЛЕНА</t>
  </si>
  <si>
    <t>БАЛЖАН</t>
  </si>
  <si>
    <t>БЕРІКҚЫЗЫ</t>
  </si>
  <si>
    <t>ГИЗЗАТОВ</t>
  </si>
  <si>
    <t>СУЛТАН</t>
  </si>
  <si>
    <t>АКЫЛБЕКОВ</t>
  </si>
  <si>
    <t>БЕКБОЛАТ</t>
  </si>
  <si>
    <t>БАКЫТЖАНОВИЧ</t>
  </si>
  <si>
    <t>БАЙБОРАН</t>
  </si>
  <si>
    <t>БЕКСҰЛТАН</t>
  </si>
  <si>
    <t>МАНИБЕКҰЛЫ</t>
  </si>
  <si>
    <t>МАШТАЙ</t>
  </si>
  <si>
    <t>ҒАБИТҰЛЫ</t>
  </si>
  <si>
    <t>ДАНИЯРОВНА</t>
  </si>
  <si>
    <t>БАУЫРЖАН</t>
  </si>
  <si>
    <t>АЛЁНА</t>
  </si>
  <si>
    <t>САҒИНДУЛЛА</t>
  </si>
  <si>
    <t>ДАНИЯЛ</t>
  </si>
  <si>
    <t>НҰРЛАНҰЛЫ</t>
  </si>
  <si>
    <t>ЛЕПП</t>
  </si>
  <si>
    <t>ТЕТЕРЮК</t>
  </si>
  <si>
    <t>ЭВЕЛИНА</t>
  </si>
  <si>
    <t>ЛАЗУКОВА</t>
  </si>
  <si>
    <t>КОВАЛЬЧУК</t>
  </si>
  <si>
    <t>КОСОБРЮХОВ</t>
  </si>
  <si>
    <t>ЯНОВИЧ</t>
  </si>
  <si>
    <t>ЗАГОРУЛЬКО</t>
  </si>
  <si>
    <t>САМАРХАНОВА</t>
  </si>
  <si>
    <t>БОЙКО</t>
  </si>
  <si>
    <t>АРСЕНИЙ</t>
  </si>
  <si>
    <t>ИЛЬИЧ</t>
  </si>
  <si>
    <t>ЗВЯГИН</t>
  </si>
  <si>
    <t>НИКОЛАЙ</t>
  </si>
  <si>
    <t>ЧЕРНИЛОВСКАЯ</t>
  </si>
  <si>
    <t>МАХАН</t>
  </si>
  <si>
    <t>СЕРИКБАЙҰЛЫ</t>
  </si>
  <si>
    <t>ПЕТРОВА</t>
  </si>
  <si>
    <t>ЛАЗАРЕВ</t>
  </si>
  <si>
    <t>АРТЕМ</t>
  </si>
  <si>
    <t>ДЕРЯГИН</t>
  </si>
  <si>
    <t>ДИЛЬМАНОВ</t>
  </si>
  <si>
    <t>МАХМУТОВИЧ</t>
  </si>
  <si>
    <t>БЕКТЕМИР</t>
  </si>
  <si>
    <t>ШЕРЕР</t>
  </si>
  <si>
    <t>САГНАЕВНА</t>
  </si>
  <si>
    <t>ТЕЛЫШЕВ</t>
  </si>
  <si>
    <t>ДІНАЛИ</t>
  </si>
  <si>
    <t>ИМАМАЛИҰЛЫ</t>
  </si>
  <si>
    <t>ТРУШКИНА</t>
  </si>
  <si>
    <t>ДОЛЖЕНКО</t>
  </si>
  <si>
    <t>ВОЛКОВ</t>
  </si>
  <si>
    <t>БУЛАНОВ</t>
  </si>
  <si>
    <t>ВЛАДИМИР</t>
  </si>
  <si>
    <t>АБИШЕВА</t>
  </si>
  <si>
    <t>МАКСАТОВНА</t>
  </si>
  <si>
    <t>ЛАВРИК</t>
  </si>
  <si>
    <t>ФАЛЬКИНШТЕРН</t>
  </si>
  <si>
    <t>БЕЙСЕМБЕКОВ</t>
  </si>
  <si>
    <t>ДИНМУХАММЕДОВИЧ</t>
  </si>
  <si>
    <t>РОМАСЬ</t>
  </si>
  <si>
    <t>ЕГОРОВИЧ</t>
  </si>
  <si>
    <t>ЗАРЕЕВА</t>
  </si>
  <si>
    <t>ГОРШКОВА</t>
  </si>
  <si>
    <t>ВАЛЕРИЕВНА</t>
  </si>
  <si>
    <t>ТУРСЫНОВ</t>
  </si>
  <si>
    <t>ЭЛЬДАР</t>
  </si>
  <si>
    <t>БАЙРАМОВИЧ</t>
  </si>
  <si>
    <t>ЦЫНГОВАТОВ</t>
  </si>
  <si>
    <t>КОНСТАНТИНОВИЧ</t>
  </si>
  <si>
    <t>ЗАБЛОТСКИЙ</t>
  </si>
  <si>
    <t>ЖЕТПЫС</t>
  </si>
  <si>
    <t>ПЕРФИЛЬЕВ</t>
  </si>
  <si>
    <t>АНДРЕЙ</t>
  </si>
  <si>
    <t>КУЗЬМИНОВА</t>
  </si>
  <si>
    <t>ЭСКЕНОВ</t>
  </si>
  <si>
    <t>МАДИ</t>
  </si>
  <si>
    <t>ЕРБОЛОВИЧ</t>
  </si>
  <si>
    <t>РУДАЯ</t>
  </si>
  <si>
    <t>ЖАРАСПАЕВ</t>
  </si>
  <si>
    <t>АМАНГЕЛЬДЫУЛЫ</t>
  </si>
  <si>
    <t>ЖАРАСПАЕВА</t>
  </si>
  <si>
    <t>ЖАНЕЛЬ</t>
  </si>
  <si>
    <t>АМАНГЕЛЬДИЕВНА</t>
  </si>
  <si>
    <t>АЛМАХАНОВ</t>
  </si>
  <si>
    <t>МАКСАД</t>
  </si>
  <si>
    <t>ГАРДЕЙ</t>
  </si>
  <si>
    <t>ПОЛТОРАЦКАЯ</t>
  </si>
  <si>
    <t>КРАМОРЕНКО</t>
  </si>
  <si>
    <t>СТАНИСЛАВОВИЧ</t>
  </si>
  <si>
    <t>ЕРНҰР</t>
  </si>
  <si>
    <t>ГАЙСИН</t>
  </si>
  <si>
    <t>РАМИН</t>
  </si>
  <si>
    <t>ТОЛГАНАЙ</t>
  </si>
  <si>
    <t>АҒЗАМ</t>
  </si>
  <si>
    <t>МАХОРИН</t>
  </si>
  <si>
    <t>КАПИЗОВА</t>
  </si>
  <si>
    <t>АДЕЛЬ</t>
  </si>
  <si>
    <t>АРДАКОВНА</t>
  </si>
  <si>
    <t>МАЛОЛЕТКОВ</t>
  </si>
  <si>
    <t>ФЕДОРОВИЧ</t>
  </si>
  <si>
    <t>ШЫҢҒЫС</t>
  </si>
  <si>
    <t>ПАК</t>
  </si>
  <si>
    <t>ШУМИЛОВА</t>
  </si>
  <si>
    <t>ВЛАДИСЛАВОВНА</t>
  </si>
  <si>
    <t>АСЕЛ</t>
  </si>
  <si>
    <t>КИНДЯШОВ</t>
  </si>
  <si>
    <t>КУБЕГЕНОВА</t>
  </si>
  <si>
    <t>ЕСТАЙЕВНА</t>
  </si>
  <si>
    <t>КИРИЛЬЧЕНКО</t>
  </si>
  <si>
    <t>АРТЁМОВИЧ</t>
  </si>
  <si>
    <t>ҚАЙРБЕК</t>
  </si>
  <si>
    <t>ӘЛЖАНА</t>
  </si>
  <si>
    <t>САЙРАНБЕКҚЫЗЫ</t>
  </si>
  <si>
    <t>ФЁДОРОВИЧ</t>
  </si>
  <si>
    <t>АБДУКАРИМ</t>
  </si>
  <si>
    <t>АЛИ МУРАД</t>
  </si>
  <si>
    <t>МУГДАТОГЛЫ</t>
  </si>
  <si>
    <t>ЕРНАР</t>
  </si>
  <si>
    <t>ӘЛИНҰР</t>
  </si>
  <si>
    <t>БЕЙЕМБЕТҰЛЫ</t>
  </si>
  <si>
    <t>МАХДИ</t>
  </si>
  <si>
    <t>ПУШКАРЁВА</t>
  </si>
  <si>
    <t>НУРЛАНҰЛЫ</t>
  </si>
  <si>
    <t>СУИНДЫКОВ</t>
  </si>
  <si>
    <t>АМИРХАН</t>
  </si>
  <si>
    <t>АЛМАСОВИЧ</t>
  </si>
  <si>
    <t>ЧУМАКОВ</t>
  </si>
  <si>
    <t>ЖАКИИНОВ</t>
  </si>
  <si>
    <t>АЛМАС</t>
  </si>
  <si>
    <t>ТАЛГАТУЛЫ</t>
  </si>
  <si>
    <t>ХАМЗА</t>
  </si>
  <si>
    <t>ЖАСУЛАНУЛЫ</t>
  </si>
  <si>
    <t>ЖУСУПКЫЗЫ</t>
  </si>
  <si>
    <t>КРЮЧКОВА</t>
  </si>
  <si>
    <t>ЛАЗАРЕВА</t>
  </si>
  <si>
    <t>ЛОПАДИНА</t>
  </si>
  <si>
    <t>МЕТЛИН</t>
  </si>
  <si>
    <t>ПУШКИНА</t>
  </si>
  <si>
    <t>ПАВЛОВНА</t>
  </si>
  <si>
    <t>САВЕЛЬЕВА</t>
  </si>
  <si>
    <t>ТАКИЕВ</t>
  </si>
  <si>
    <t>МУХМАТОВИЧ</t>
  </si>
  <si>
    <t>ЮХМАН</t>
  </si>
  <si>
    <t>АБРАЕВ</t>
  </si>
  <si>
    <t>МИРБОЛАТОВИЧ</t>
  </si>
  <si>
    <t>БАРАНОВ</t>
  </si>
  <si>
    <t>ВАДИМ</t>
  </si>
  <si>
    <t>ВАЛЕРИЕВИЧ</t>
  </si>
  <si>
    <t>ВИНИЧЕНКО</t>
  </si>
  <si>
    <t>ЛУКПАНОВА</t>
  </si>
  <si>
    <t>ЕРКЕНОВНА</t>
  </si>
  <si>
    <t>ВЕРЯСКИНА</t>
  </si>
  <si>
    <t>ВОЛКОВА</t>
  </si>
  <si>
    <t>ВАЛЕРИЯ</t>
  </si>
  <si>
    <t>СЕМЕНОВНА</t>
  </si>
  <si>
    <t>БАЛТАБАЙ</t>
  </si>
  <si>
    <t>РАУАН</t>
  </si>
  <si>
    <t>ДАУРЕНБЕКҰЛЫ</t>
  </si>
  <si>
    <t>ЖАНАБАЕВ</t>
  </si>
  <si>
    <t>АРШАТ</t>
  </si>
  <si>
    <t>АСХАТУЛЫ</t>
  </si>
  <si>
    <t>СТУКАЛОВА</t>
  </si>
  <si>
    <t>ЭДУАРДОВНА</t>
  </si>
  <si>
    <t>ГУЛЬДЕН</t>
  </si>
  <si>
    <t>РУСЛАНКЫЗЫ</t>
  </si>
  <si>
    <t>ЗАСИМЕНКО</t>
  </si>
  <si>
    <t>БУТАКОВ</t>
  </si>
  <si>
    <t>ЕРМИЛОВ</t>
  </si>
  <si>
    <t>ИБРАЕВ</t>
  </si>
  <si>
    <t>ТАГАЙМУРАТОВА</t>
  </si>
  <si>
    <t>АНДРЕЕВ</t>
  </si>
  <si>
    <t>АФАНАСЬЕВ</t>
  </si>
  <si>
    <t>СЕМЕНЧЕНКО</t>
  </si>
  <si>
    <t>БУДЫЛЬСКАЯ</t>
  </si>
  <si>
    <t>ЕРАСТОВА</t>
  </si>
  <si>
    <t>АВВАЛЬ</t>
  </si>
  <si>
    <t>ЛОПЕНКОВА</t>
  </si>
  <si>
    <t>ЭДИК</t>
  </si>
  <si>
    <t>АИША</t>
  </si>
  <si>
    <t>ЖАНСЕЗИМ</t>
  </si>
  <si>
    <t>СУЙИНДИКОВНА</t>
  </si>
  <si>
    <t>УТУБАЕВ</t>
  </si>
  <si>
    <t>ХАЛЧЕВСКАЯ</t>
  </si>
  <si>
    <t>АЙДОСҚЫЗЫ</t>
  </si>
  <si>
    <t>РАЯНА</t>
  </si>
  <si>
    <t>БОРИСОВА</t>
  </si>
  <si>
    <t>РАБИЯ</t>
  </si>
  <si>
    <t>НУРСУЛТАНОВНА</t>
  </si>
  <si>
    <t>ХАДИЯ</t>
  </si>
  <si>
    <t>ЖУМАШЕВ</t>
  </si>
  <si>
    <t>АРЫСТАН</t>
  </si>
  <si>
    <t>АСКАРҰЛЫ</t>
  </si>
  <si>
    <t>ЖУМАШЕВА</t>
  </si>
  <si>
    <t>КУАНЫШПАЕВ</t>
  </si>
  <si>
    <t>САИД</t>
  </si>
  <si>
    <t>ЖАСЛАНОВИЧ</t>
  </si>
  <si>
    <t>НҰРСҰЛТАНҰЛЫ</t>
  </si>
  <si>
    <t>СЕКЕРҒАЛИ</t>
  </si>
  <si>
    <t>САНАТҚЫЗЫ</t>
  </si>
  <si>
    <t>ЖАНАТҚЫЗЫ</t>
  </si>
  <si>
    <t>АЙДАХАР</t>
  </si>
  <si>
    <t>АЙДАР</t>
  </si>
  <si>
    <t>АДИЛЕТҰЛЫ</t>
  </si>
  <si>
    <t>АБУАСҚАР</t>
  </si>
  <si>
    <t>НҰРБЕКҰЛЫ</t>
  </si>
  <si>
    <t>ЗЕЙНОЛЛА</t>
  </si>
  <si>
    <t>БОКОНҰЛЫ</t>
  </si>
  <si>
    <t>ЖҰМАШ</t>
  </si>
  <si>
    <t>ЖАНДОС</t>
  </si>
  <si>
    <t>МЕЙРАМҰЛЫ</t>
  </si>
  <si>
    <t>ШАКЕНОВ</t>
  </si>
  <si>
    <t>НАЗИРА</t>
  </si>
  <si>
    <t>МЕЙІРЖАН</t>
  </si>
  <si>
    <t>ЧАРАПИЕВА</t>
  </si>
  <si>
    <t>РОЗАЛИЯ</t>
  </si>
  <si>
    <t>ЧАРАПИЕВ</t>
  </si>
  <si>
    <t>ЕМЕЛЬЯНОВА</t>
  </si>
  <si>
    <t>ЗЛАТА</t>
  </si>
  <si>
    <t>СТЕПАНОВНА</t>
  </si>
  <si>
    <t>КУРМАНАЕВ</t>
  </si>
  <si>
    <t>КУСАИНОВ</t>
  </si>
  <si>
    <t>АЛМЫЗ</t>
  </si>
  <si>
    <t>АДІЛХАНҚЫЗЫ</t>
  </si>
  <si>
    <t>СЕРИКБАЕВ</t>
  </si>
  <si>
    <t>АБИЛЬМАНСУР</t>
  </si>
  <si>
    <t>БЕКЗАТОВИЧ</t>
  </si>
  <si>
    <t>ЯҚИЯ</t>
  </si>
  <si>
    <t>ЖАНИБЕКҚЫЗЫ</t>
  </si>
  <si>
    <t>ЖАРТУШЕНОВА</t>
  </si>
  <si>
    <t>ИСМАГУЛОВНА</t>
  </si>
  <si>
    <t>ОЛЕГ</t>
  </si>
  <si>
    <t>МАРИНА</t>
  </si>
  <si>
    <t>ДОМИНИКА</t>
  </si>
  <si>
    <t>СОЛОВЬЕВА</t>
  </si>
  <si>
    <t>АЛМАТ</t>
  </si>
  <si>
    <t>ДӘРИЯ</t>
  </si>
  <si>
    <t>МҰРАТҚЫЗЫ</t>
  </si>
  <si>
    <t>ДӘУЛЕТ</t>
  </si>
  <si>
    <t>МҰРАТҰЛЫ</t>
  </si>
  <si>
    <t>ЗЛЮЧИЙ</t>
  </si>
  <si>
    <t>ТІЛЕКТЕСҰЛЫ</t>
  </si>
  <si>
    <t>МУРАТОВ</t>
  </si>
  <si>
    <t>НУРДАУЛЕТ</t>
  </si>
  <si>
    <t>ДАУЛЕТОВИЧ</t>
  </si>
  <si>
    <t>АНСАР</t>
  </si>
  <si>
    <t>САНСЫЗБАЙҰЛЫ</t>
  </si>
  <si>
    <t>ГУБСКИЙ</t>
  </si>
  <si>
    <t>АДИЛЕТ</t>
  </si>
  <si>
    <t>МАХАНБЕТОВ</t>
  </si>
  <si>
    <t>НУРБЕКОВИЧ</t>
  </si>
  <si>
    <t>НҰРБОЛАТ</t>
  </si>
  <si>
    <t>БЕКНҰРҚЫЗЫ</t>
  </si>
  <si>
    <t>АСЫЛХАН</t>
  </si>
  <si>
    <t>СҮННӘТҚЫЗЫ</t>
  </si>
  <si>
    <t>СЕЙЛХАНҰЛЫ</t>
  </si>
  <si>
    <t>ЛОБОДЕНКО</t>
  </si>
  <si>
    <t>НҰРҒАЛИ</t>
  </si>
  <si>
    <t>РАМАЗАНҰЛЫ</t>
  </si>
  <si>
    <t>КАДИРБЕРДИЕВА</t>
  </si>
  <si>
    <t>НАРБАЕВНА</t>
  </si>
  <si>
    <t>ТІЛЕКТЕСҚЫЗЫ</t>
  </si>
  <si>
    <t>ЮДАКОВ</t>
  </si>
  <si>
    <t>КОСТОЕВА</t>
  </si>
  <si>
    <t>ТАСЛИМА</t>
  </si>
  <si>
    <t>МАГОМЕДОВНА</t>
  </si>
  <si>
    <t>МАРЬЯМ</t>
  </si>
  <si>
    <t>ЖУМАТАЕВ</t>
  </si>
  <si>
    <t>ЖУСУПБЕК</t>
  </si>
  <si>
    <t>АЗАМАТОВИЧ</t>
  </si>
  <si>
    <t>ПЫШНЫЙ</t>
  </si>
  <si>
    <t>АЛИХАНҚЫЗЫ</t>
  </si>
  <si>
    <t>РЯБОВ</t>
  </si>
  <si>
    <t>ШҰҒЫЛА</t>
  </si>
  <si>
    <t>НҰРҒАЙЫПҚЫЗЫ</t>
  </si>
  <si>
    <t>КАЖАХАТОВА</t>
  </si>
  <si>
    <t>АЛЬБИНА</t>
  </si>
  <si>
    <t>ХАЛЫҚ</t>
  </si>
  <si>
    <t>АҚАН</t>
  </si>
  <si>
    <t>ПАЛИЙ</t>
  </si>
  <si>
    <t>ЗЛЫДНЕВ</t>
  </si>
  <si>
    <t>ЕВГЕНИЕВНА</t>
  </si>
  <si>
    <t>ӘСІЛХАН</t>
  </si>
  <si>
    <t>ЖАНАСЫЛ</t>
  </si>
  <si>
    <t>ЕДІЛХАНҰЛЫ</t>
  </si>
  <si>
    <t>РҮСТЕМҰЛЫ</t>
  </si>
  <si>
    <t>ЖҮСІП</t>
  </si>
  <si>
    <t>ХАБИДОЛЛА</t>
  </si>
  <si>
    <t>НҰРЛЫБЕКҚЫЗЫ</t>
  </si>
  <si>
    <t>САМАРХАНҚЫЗЫ</t>
  </si>
  <si>
    <t>ҚАНАТ</t>
  </si>
  <si>
    <t>АЛПЫСБАЕВ</t>
  </si>
  <si>
    <t>МАКШАНОВА</t>
  </si>
  <si>
    <t>МЕРУЕРТ</t>
  </si>
  <si>
    <t>ТАЛГАТКЫЗЫ</t>
  </si>
  <si>
    <t>ПЕТРОВСКИЙ</t>
  </si>
  <si>
    <t>НОВИКОВ</t>
  </si>
  <si>
    <t>РЕХОВА</t>
  </si>
  <si>
    <t>ТАМЕРИС</t>
  </si>
  <si>
    <t>КАБИТОВ</t>
  </si>
  <si>
    <t>ДУЛАТУЛЫ</t>
  </si>
  <si>
    <t>ГИНЦ</t>
  </si>
  <si>
    <t>ДУБРОВИНА</t>
  </si>
  <si>
    <t>БУЯКОВ</t>
  </si>
  <si>
    <t>АЛПЫСБАЙ</t>
  </si>
  <si>
    <t>КЕЛДЕНҰЛЫ</t>
  </si>
  <si>
    <t>ПЕТРОВ</t>
  </si>
  <si>
    <t>САЛОВА</t>
  </si>
  <si>
    <t>УЛЬЯНА</t>
  </si>
  <si>
    <t>ПОПОВ</t>
  </si>
  <si>
    <t>БУРЧИЦ</t>
  </si>
  <si>
    <t>АБУЯЗИТОВИЧ</t>
  </si>
  <si>
    <t>ДИЛМУРАТОВА</t>
  </si>
  <si>
    <t>РАХЫМЖАНОВНА</t>
  </si>
  <si>
    <t>ҚАБЖАН</t>
  </si>
  <si>
    <t>НҰРАЙЫМ</t>
  </si>
  <si>
    <t>НҰРЖАНҚЫЗЫ</t>
  </si>
  <si>
    <t>ЖУМАБАЕВА</t>
  </si>
  <si>
    <t>АЯНОВНА</t>
  </si>
  <si>
    <t>ДАИР</t>
  </si>
  <si>
    <t>САЯБЕКҚЫЗЫ</t>
  </si>
  <si>
    <t>МЯКОШИНА</t>
  </si>
  <si>
    <t>ЭРИКА</t>
  </si>
  <si>
    <t>ШУБИНА</t>
  </si>
  <si>
    <t>БЕКНАЗАРОВ</t>
  </si>
  <si>
    <t>ИХТИЯРОВИЧ</t>
  </si>
  <si>
    <t>БЕКНАЗАРОВА</t>
  </si>
  <si>
    <t>ИХТИЯРОВНА</t>
  </si>
  <si>
    <t>РОКИН</t>
  </si>
  <si>
    <t>АНТОНОВИЧ</t>
  </si>
  <si>
    <t>КАНАПИН</t>
  </si>
  <si>
    <t>АШИМОВИЧ</t>
  </si>
  <si>
    <t>КАПАЕВА</t>
  </si>
  <si>
    <t>ДӘУРЕН</t>
  </si>
  <si>
    <t>НАУРЫЗБАЙ</t>
  </si>
  <si>
    <t>МӨЛДІР</t>
  </si>
  <si>
    <t>АМАНЖОЛҚЫЗЫ</t>
  </si>
  <si>
    <t>САРКАБЕНОВА</t>
  </si>
  <si>
    <t>ЕЛЖАС</t>
  </si>
  <si>
    <t>ВЕРТ</t>
  </si>
  <si>
    <t>РУСТАМОВИЧ</t>
  </si>
  <si>
    <t>КУАТБАЕВ</t>
  </si>
  <si>
    <t>МУХАСАН</t>
  </si>
  <si>
    <t>МАГАУИЯЕВИЧ</t>
  </si>
  <si>
    <t>ГЛЕБОВ</t>
  </si>
  <si>
    <t>ДАРХАНБЕКОВА</t>
  </si>
  <si>
    <t>АЛГАТАЕВНА</t>
  </si>
  <si>
    <t>ДЕНИСЕНКО</t>
  </si>
  <si>
    <t>КАЗИЗОВ</t>
  </si>
  <si>
    <t>МЫНЖАСАР</t>
  </si>
  <si>
    <t>КОЛИН</t>
  </si>
  <si>
    <t>КУАТБЕКОВИЧ</t>
  </si>
  <si>
    <t>АХМАДИ</t>
  </si>
  <si>
    <t>НУРСУЛТАНОВИЧ</t>
  </si>
  <si>
    <t>МИТРОШИН</t>
  </si>
  <si>
    <t>МОИСЕЕВ</t>
  </si>
  <si>
    <t>МУСТАФИНА</t>
  </si>
  <si>
    <t>ДИЛЬЯРА</t>
  </si>
  <si>
    <t>РАМИЛЬЕВНА</t>
  </si>
  <si>
    <t>ПИСАРЕВИЧ</t>
  </si>
  <si>
    <t>АМЕЛИ</t>
  </si>
  <si>
    <t>УМАРОВА</t>
  </si>
  <si>
    <t>АДИНА</t>
  </si>
  <si>
    <t>МУХАМЕТОВНА</t>
  </si>
  <si>
    <t>НАЗАРОВНА</t>
  </si>
  <si>
    <t>ТУПИКО</t>
  </si>
  <si>
    <t>ВАДИМОВНА</t>
  </si>
  <si>
    <t>АНЗОР</t>
  </si>
  <si>
    <t>ЧЕРНОВА</t>
  </si>
  <si>
    <t>КРЫЛЫШКИН</t>
  </si>
  <si>
    <t>МИХАЙЛОВИЧ</t>
  </si>
  <si>
    <t>РЫБАЛКО</t>
  </si>
  <si>
    <t>БЕЙСЕН</t>
  </si>
  <si>
    <t>БЕЙСЕНҰЛЫ</t>
  </si>
  <si>
    <t>ДЕМИН</t>
  </si>
  <si>
    <t>МАНЬКО</t>
  </si>
  <si>
    <t>КАПЕЗ</t>
  </si>
  <si>
    <t>САМИР</t>
  </si>
  <si>
    <t>АЙТЕЕВ</t>
  </si>
  <si>
    <t>ДУЛАТОВИЧ</t>
  </si>
  <si>
    <t>АЛТАБАЕВА</t>
  </si>
  <si>
    <t>БАУЫРЖАНОВНА</t>
  </si>
  <si>
    <t>ЖҰАНЫШ</t>
  </si>
  <si>
    <t>ДУМАНҚЫЗЫ</t>
  </si>
  <si>
    <t>АСЫЛЫМ</t>
  </si>
  <si>
    <t>БОКОНҚЫЗЫ</t>
  </si>
  <si>
    <t>НИЗАМ</t>
  </si>
  <si>
    <t>РАИНБЕК</t>
  </si>
  <si>
    <t>ӘДІЛЕТ</t>
  </si>
  <si>
    <t>ЖАНАРҰЛЫ</t>
  </si>
  <si>
    <t>СӘЛИМА</t>
  </si>
  <si>
    <t>АЙНАРА</t>
  </si>
  <si>
    <t>ЖУМАБАЕВ</t>
  </si>
  <si>
    <t>МАРЛЕН</t>
  </si>
  <si>
    <t>АЯНОВИЧ</t>
  </si>
  <si>
    <t>АЙБЕКҚЫЗЫ</t>
  </si>
  <si>
    <t>ИЛЬНАРА</t>
  </si>
  <si>
    <t>ДИАРБЕК</t>
  </si>
  <si>
    <t>ЕСЕНБЕКҰЛЫ</t>
  </si>
  <si>
    <t>АЙБЕК</t>
  </si>
  <si>
    <t>ФАТИМА</t>
  </si>
  <si>
    <t>ЖӘНІБЕКҚЫЗЫ</t>
  </si>
  <si>
    <t>ХМЫЗ</t>
  </si>
  <si>
    <t>ШАХМЕТОВ</t>
  </si>
  <si>
    <t>ТАНАТОВИЧ</t>
  </si>
  <si>
    <t>САЯТҚЫЗЫ</t>
  </si>
  <si>
    <t>ИСАЕВ</t>
  </si>
  <si>
    <t>АЙҒАНЫМ</t>
  </si>
  <si>
    <t>ЕДІЛХАНҚЫЗЫ</t>
  </si>
  <si>
    <t>СЕЙТЖАНОВА</t>
  </si>
  <si>
    <t>ЕРЖАНОВНА</t>
  </si>
  <si>
    <t>ЖАҚСЫЛЫҚ</t>
  </si>
  <si>
    <t>ӘДІЛЖАН</t>
  </si>
  <si>
    <t>ӨМІРХАНҰЛЫ</t>
  </si>
  <si>
    <t>ӘЛИАР</t>
  </si>
  <si>
    <t>НҰРДӘУЛЕТ</t>
  </si>
  <si>
    <t>КОЗЛОВСКИЙ</t>
  </si>
  <si>
    <t>КАШЕР</t>
  </si>
  <si>
    <t>ЭЛЬНУРА</t>
  </si>
  <si>
    <t>САКЕНОВНА</t>
  </si>
  <si>
    <t>ДЮСЕНБАЕВ</t>
  </si>
  <si>
    <t>АЙДӘУЛЕТ</t>
  </si>
  <si>
    <t>ДУЛАТҰЛЫ</t>
  </si>
  <si>
    <t>ЖАНЗИРА</t>
  </si>
  <si>
    <t>НҰРАЙ</t>
  </si>
  <si>
    <t>НҰРӘЛІ</t>
  </si>
  <si>
    <t>МАҚСҰТ</t>
  </si>
  <si>
    <t>МАГЗАТОВ</t>
  </si>
  <si>
    <t>ИЛЬДАР</t>
  </si>
  <si>
    <t>ЗАМИРОВИЧ</t>
  </si>
  <si>
    <t xml:space="preserve">Пол </t>
  </si>
  <si>
    <t xml:space="preserve">Параллель </t>
  </si>
  <si>
    <t xml:space="preserve">Литера </t>
  </si>
  <si>
    <t xml:space="preserve">Класс-комплект </t>
  </si>
  <si>
    <t xml:space="preserve">Язык обучения </t>
  </si>
  <si>
    <t xml:space="preserve">Смена обучения </t>
  </si>
  <si>
    <t xml:space="preserve">Форма обучения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</si>
</sst>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2"/>
  <sheetViews>
    <sheetView tabSelected="1" workbookViewId="0">
      <selection activeCell="O10" sqref="O10"/>
    </sheetView>
  </sheetViews>
  <sheetFormatPr defaultRowHeight="14.4" x14ac:dyDescent="0.3"/>
  <cols>
    <col min="1" max="1" width="10.88671875" customWidth="1"/>
    <col min="2" max="2" width="12.109375" customWidth="1"/>
    <col min="3" max="3" width="10.5546875" customWidth="1"/>
    <col min="4" max="4" width="15.88671875" customWidth="1"/>
    <col min="5" max="5" width="10.21875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1602</v>
      </c>
      <c r="G1" t="s">
        <v>1603</v>
      </c>
      <c r="H1" t="s">
        <v>1604</v>
      </c>
      <c r="I1" t="s">
        <v>1605</v>
      </c>
      <c r="J1" t="s">
        <v>1606</v>
      </c>
      <c r="K1" t="s">
        <v>1607</v>
      </c>
      <c r="L1" t="s">
        <v>1608</v>
      </c>
    </row>
    <row r="2" spans="1:12" x14ac:dyDescent="0.3">
      <c r="A2" t="str">
        <f>"090520651265"</f>
        <v>090520651265</v>
      </c>
      <c r="B2" t="s">
        <v>5</v>
      </c>
      <c r="C2" t="s">
        <v>6</v>
      </c>
      <c r="D2" t="s">
        <v>7</v>
      </c>
      <c r="E2" s="1">
        <v>39953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>
        <v>1</v>
      </c>
      <c r="L2" t="s">
        <v>13</v>
      </c>
    </row>
    <row r="3" spans="1:12" x14ac:dyDescent="0.3">
      <c r="A3" t="str">
        <f>"081006553856"</f>
        <v>081006553856</v>
      </c>
      <c r="B3" t="s">
        <v>15</v>
      </c>
      <c r="C3" t="s">
        <v>16</v>
      </c>
      <c r="D3" t="s">
        <v>17</v>
      </c>
      <c r="E3" s="1">
        <v>39727</v>
      </c>
      <c r="F3" t="s">
        <v>18</v>
      </c>
      <c r="G3" t="s">
        <v>9</v>
      </c>
      <c r="H3" t="s">
        <v>10</v>
      </c>
      <c r="I3" t="s">
        <v>11</v>
      </c>
      <c r="J3" t="s">
        <v>12</v>
      </c>
      <c r="K3">
        <v>1</v>
      </c>
      <c r="L3" t="s">
        <v>13</v>
      </c>
    </row>
    <row r="4" spans="1:12" x14ac:dyDescent="0.3">
      <c r="A4" t="str">
        <f>"080422553865"</f>
        <v>080422553865</v>
      </c>
      <c r="B4" t="s">
        <v>19</v>
      </c>
      <c r="C4" t="s">
        <v>20</v>
      </c>
      <c r="D4" t="s">
        <v>21</v>
      </c>
      <c r="E4" s="1">
        <v>39560</v>
      </c>
      <c r="F4" t="s">
        <v>18</v>
      </c>
      <c r="G4" t="s">
        <v>9</v>
      </c>
      <c r="H4" t="s">
        <v>22</v>
      </c>
      <c r="I4" t="s">
        <v>11</v>
      </c>
      <c r="J4" t="s">
        <v>12</v>
      </c>
      <c r="K4">
        <v>1</v>
      </c>
      <c r="L4" t="s">
        <v>13</v>
      </c>
    </row>
    <row r="5" spans="1:12" x14ac:dyDescent="0.3">
      <c r="A5" t="str">
        <f>"080907554522"</f>
        <v>080907554522</v>
      </c>
      <c r="B5" t="s">
        <v>23</v>
      </c>
      <c r="C5" t="s">
        <v>24</v>
      </c>
      <c r="D5" t="s">
        <v>25</v>
      </c>
      <c r="E5" s="1">
        <v>39698</v>
      </c>
      <c r="F5" t="s">
        <v>18</v>
      </c>
      <c r="G5" t="s">
        <v>9</v>
      </c>
      <c r="H5" t="s">
        <v>26</v>
      </c>
      <c r="I5" t="s">
        <v>11</v>
      </c>
      <c r="J5" t="s">
        <v>27</v>
      </c>
      <c r="K5">
        <v>1</v>
      </c>
      <c r="L5" t="s">
        <v>13</v>
      </c>
    </row>
    <row r="6" spans="1:12" x14ac:dyDescent="0.3">
      <c r="A6" t="str">
        <f>"080125553583"</f>
        <v>080125553583</v>
      </c>
      <c r="B6" t="s">
        <v>28</v>
      </c>
      <c r="C6" t="s">
        <v>29</v>
      </c>
      <c r="D6" t="s">
        <v>30</v>
      </c>
      <c r="E6" s="1">
        <v>39472</v>
      </c>
      <c r="F6" t="s">
        <v>18</v>
      </c>
      <c r="G6" t="s">
        <v>9</v>
      </c>
      <c r="H6" t="s">
        <v>31</v>
      </c>
      <c r="I6" t="s">
        <v>11</v>
      </c>
      <c r="J6" t="s">
        <v>12</v>
      </c>
      <c r="K6">
        <v>1</v>
      </c>
      <c r="L6" t="s">
        <v>13</v>
      </c>
    </row>
    <row r="7" spans="1:12" x14ac:dyDescent="0.3">
      <c r="A7" t="str">
        <f>"090321650681"</f>
        <v>090321650681</v>
      </c>
      <c r="B7" t="s">
        <v>32</v>
      </c>
      <c r="C7" t="s">
        <v>33</v>
      </c>
      <c r="D7" t="s">
        <v>34</v>
      </c>
      <c r="E7" s="1">
        <v>39893</v>
      </c>
      <c r="F7" t="s">
        <v>8</v>
      </c>
      <c r="G7" t="s">
        <v>9</v>
      </c>
      <c r="H7" t="s">
        <v>22</v>
      </c>
      <c r="I7" t="s">
        <v>11</v>
      </c>
      <c r="J7" t="s">
        <v>12</v>
      </c>
      <c r="K7">
        <v>1</v>
      </c>
      <c r="L7" t="s">
        <v>13</v>
      </c>
    </row>
    <row r="8" spans="1:12" x14ac:dyDescent="0.3">
      <c r="A8" t="str">
        <f>"080413553707"</f>
        <v>080413553707</v>
      </c>
      <c r="B8" t="s">
        <v>35</v>
      </c>
      <c r="C8" t="s">
        <v>36</v>
      </c>
      <c r="D8" t="s">
        <v>37</v>
      </c>
      <c r="E8" s="1">
        <v>39551</v>
      </c>
      <c r="F8" t="s">
        <v>18</v>
      </c>
      <c r="G8" t="s">
        <v>9</v>
      </c>
      <c r="H8" t="s">
        <v>22</v>
      </c>
      <c r="I8" t="s">
        <v>11</v>
      </c>
      <c r="J8" t="s">
        <v>12</v>
      </c>
      <c r="K8">
        <v>1</v>
      </c>
      <c r="L8" t="s">
        <v>13</v>
      </c>
    </row>
    <row r="9" spans="1:12" x14ac:dyDescent="0.3">
      <c r="A9" t="str">
        <f>"080802554155"</f>
        <v>080802554155</v>
      </c>
      <c r="B9" t="s">
        <v>38</v>
      </c>
      <c r="C9" t="s">
        <v>39</v>
      </c>
      <c r="D9" t="s">
        <v>40</v>
      </c>
      <c r="E9" s="1">
        <v>39662</v>
      </c>
      <c r="F9" t="s">
        <v>18</v>
      </c>
      <c r="G9" t="s">
        <v>9</v>
      </c>
      <c r="H9" t="s">
        <v>22</v>
      </c>
      <c r="I9" t="s">
        <v>11</v>
      </c>
      <c r="J9" t="s">
        <v>12</v>
      </c>
      <c r="K9">
        <v>1</v>
      </c>
      <c r="L9" t="s">
        <v>13</v>
      </c>
    </row>
    <row r="10" spans="1:12" x14ac:dyDescent="0.3">
      <c r="A10" t="str">
        <f>"071225652457"</f>
        <v>071225652457</v>
      </c>
      <c r="B10" t="s">
        <v>41</v>
      </c>
      <c r="C10" t="s">
        <v>42</v>
      </c>
      <c r="D10" t="s">
        <v>43</v>
      </c>
      <c r="E10" s="1">
        <v>39441</v>
      </c>
      <c r="F10" t="s">
        <v>8</v>
      </c>
      <c r="G10" t="s">
        <v>9</v>
      </c>
      <c r="H10" t="s">
        <v>10</v>
      </c>
      <c r="I10" t="s">
        <v>11</v>
      </c>
      <c r="J10" t="s">
        <v>12</v>
      </c>
      <c r="K10">
        <v>1</v>
      </c>
      <c r="L10" t="s">
        <v>13</v>
      </c>
    </row>
    <row r="11" spans="1:12" x14ac:dyDescent="0.3">
      <c r="A11" t="str">
        <f>"090331552913"</f>
        <v>090331552913</v>
      </c>
      <c r="B11" t="s">
        <v>44</v>
      </c>
      <c r="C11" t="s">
        <v>45</v>
      </c>
      <c r="D11" t="s">
        <v>46</v>
      </c>
      <c r="E11" s="1">
        <v>39903</v>
      </c>
      <c r="F11" t="s">
        <v>18</v>
      </c>
      <c r="G11" t="s">
        <v>47</v>
      </c>
      <c r="H11" t="s">
        <v>10</v>
      </c>
      <c r="I11" t="s">
        <v>11</v>
      </c>
      <c r="J11" t="s">
        <v>12</v>
      </c>
      <c r="K11">
        <v>1</v>
      </c>
      <c r="L11" t="s">
        <v>13</v>
      </c>
    </row>
    <row r="12" spans="1:12" x14ac:dyDescent="0.3">
      <c r="A12" t="str">
        <f>"090318551598"</f>
        <v>090318551598</v>
      </c>
      <c r="B12" t="s">
        <v>48</v>
      </c>
      <c r="C12" t="s">
        <v>49</v>
      </c>
      <c r="D12" t="s">
        <v>50</v>
      </c>
      <c r="E12" s="1">
        <v>39890</v>
      </c>
      <c r="F12" t="s">
        <v>18</v>
      </c>
      <c r="G12" t="s">
        <v>47</v>
      </c>
      <c r="H12" t="s">
        <v>22</v>
      </c>
      <c r="I12" t="s">
        <v>11</v>
      </c>
      <c r="J12" t="s">
        <v>12</v>
      </c>
      <c r="K12">
        <v>1</v>
      </c>
      <c r="L12" t="s">
        <v>13</v>
      </c>
    </row>
    <row r="13" spans="1:12" x14ac:dyDescent="0.3">
      <c r="A13" t="str">
        <f>"080707553983"</f>
        <v>080707553983</v>
      </c>
      <c r="B13" t="s">
        <v>51</v>
      </c>
      <c r="C13" t="s">
        <v>49</v>
      </c>
      <c r="D13" t="s">
        <v>52</v>
      </c>
      <c r="E13" s="1">
        <v>39636</v>
      </c>
      <c r="F13" t="s">
        <v>18</v>
      </c>
      <c r="G13" t="s">
        <v>9</v>
      </c>
      <c r="H13" t="s">
        <v>10</v>
      </c>
      <c r="I13" t="s">
        <v>11</v>
      </c>
      <c r="J13" t="s">
        <v>12</v>
      </c>
      <c r="K13">
        <v>1</v>
      </c>
      <c r="L13" t="s">
        <v>13</v>
      </c>
    </row>
    <row r="14" spans="1:12" x14ac:dyDescent="0.3">
      <c r="A14" t="str">
        <f>"100531650539"</f>
        <v>100531650539</v>
      </c>
      <c r="B14" t="s">
        <v>53</v>
      </c>
      <c r="C14" t="s">
        <v>54</v>
      </c>
      <c r="D14" t="s">
        <v>55</v>
      </c>
      <c r="E14" s="1">
        <v>40329</v>
      </c>
      <c r="F14" t="s">
        <v>8</v>
      </c>
      <c r="G14" t="s">
        <v>56</v>
      </c>
      <c r="H14" t="s">
        <v>10</v>
      </c>
      <c r="I14" t="s">
        <v>11</v>
      </c>
      <c r="J14" t="s">
        <v>12</v>
      </c>
      <c r="K14">
        <v>1</v>
      </c>
      <c r="L14" t="s">
        <v>13</v>
      </c>
    </row>
    <row r="15" spans="1:12" x14ac:dyDescent="0.3">
      <c r="A15" t="str">
        <f>"080612654703"</f>
        <v>080612654703</v>
      </c>
      <c r="B15" t="s">
        <v>57</v>
      </c>
      <c r="C15" t="s">
        <v>58</v>
      </c>
      <c r="D15" t="s">
        <v>59</v>
      </c>
      <c r="E15" s="1">
        <v>39611</v>
      </c>
      <c r="F15" t="s">
        <v>8</v>
      </c>
      <c r="G15" t="s">
        <v>9</v>
      </c>
      <c r="H15" t="s">
        <v>31</v>
      </c>
      <c r="I15" t="s">
        <v>11</v>
      </c>
      <c r="J15" t="s">
        <v>12</v>
      </c>
      <c r="K15">
        <v>1</v>
      </c>
      <c r="L15" t="s">
        <v>13</v>
      </c>
    </row>
    <row r="16" spans="1:12" x14ac:dyDescent="0.3">
      <c r="A16" t="str">
        <f>"091217651895"</f>
        <v>091217651895</v>
      </c>
      <c r="B16" t="s">
        <v>35</v>
      </c>
      <c r="C16" t="s">
        <v>60</v>
      </c>
      <c r="D16" t="s">
        <v>61</v>
      </c>
      <c r="E16" s="1">
        <v>40164</v>
      </c>
      <c r="F16" t="s">
        <v>8</v>
      </c>
      <c r="G16" t="s">
        <v>47</v>
      </c>
      <c r="H16" t="s">
        <v>31</v>
      </c>
      <c r="I16" t="s">
        <v>11</v>
      </c>
      <c r="J16" t="s">
        <v>12</v>
      </c>
      <c r="K16">
        <v>1</v>
      </c>
      <c r="L16" t="s">
        <v>13</v>
      </c>
    </row>
    <row r="17" spans="1:12" x14ac:dyDescent="0.3">
      <c r="A17" t="str">
        <f>"080628654007"</f>
        <v>080628654007</v>
      </c>
      <c r="B17" t="s">
        <v>62</v>
      </c>
      <c r="C17" t="s">
        <v>63</v>
      </c>
      <c r="D17" t="s">
        <v>64</v>
      </c>
      <c r="E17" s="1">
        <v>39627</v>
      </c>
      <c r="F17" t="s">
        <v>8</v>
      </c>
      <c r="G17" t="s">
        <v>9</v>
      </c>
      <c r="H17" t="s">
        <v>26</v>
      </c>
      <c r="I17" t="s">
        <v>11</v>
      </c>
      <c r="J17" t="s">
        <v>27</v>
      </c>
      <c r="K17">
        <v>1</v>
      </c>
      <c r="L17" t="s">
        <v>13</v>
      </c>
    </row>
    <row r="18" spans="1:12" x14ac:dyDescent="0.3">
      <c r="A18" t="str">
        <f>"090105550244"</f>
        <v>090105550244</v>
      </c>
      <c r="B18" t="s">
        <v>65</v>
      </c>
      <c r="C18" t="s">
        <v>66</v>
      </c>
      <c r="D18" t="s">
        <v>67</v>
      </c>
      <c r="E18" s="1">
        <v>39818</v>
      </c>
      <c r="F18" t="s">
        <v>18</v>
      </c>
      <c r="G18" t="s">
        <v>9</v>
      </c>
      <c r="H18" t="s">
        <v>26</v>
      </c>
      <c r="I18" t="s">
        <v>11</v>
      </c>
      <c r="J18" t="s">
        <v>27</v>
      </c>
      <c r="K18">
        <v>1</v>
      </c>
      <c r="L18" t="s">
        <v>13</v>
      </c>
    </row>
    <row r="19" spans="1:12" x14ac:dyDescent="0.3">
      <c r="A19" t="str">
        <f>"090701554485"</f>
        <v>090701554485</v>
      </c>
      <c r="B19" t="s">
        <v>68</v>
      </c>
      <c r="C19" t="s">
        <v>69</v>
      </c>
      <c r="D19" t="s">
        <v>70</v>
      </c>
      <c r="E19" s="1">
        <v>39995</v>
      </c>
      <c r="F19" t="s">
        <v>18</v>
      </c>
      <c r="G19" t="s">
        <v>47</v>
      </c>
      <c r="H19" t="s">
        <v>31</v>
      </c>
      <c r="I19" t="s">
        <v>11</v>
      </c>
      <c r="J19" t="s">
        <v>12</v>
      </c>
      <c r="K19">
        <v>1</v>
      </c>
      <c r="L19" t="s">
        <v>13</v>
      </c>
    </row>
    <row r="20" spans="1:12" x14ac:dyDescent="0.3">
      <c r="A20" t="str">
        <f>"080619554226"</f>
        <v>080619554226</v>
      </c>
      <c r="B20" t="s">
        <v>71</v>
      </c>
      <c r="C20" t="s">
        <v>72</v>
      </c>
      <c r="D20" t="s">
        <v>73</v>
      </c>
      <c r="E20" s="1">
        <v>39618</v>
      </c>
      <c r="F20" t="s">
        <v>18</v>
      </c>
      <c r="G20" t="s">
        <v>9</v>
      </c>
      <c r="H20" t="s">
        <v>26</v>
      </c>
      <c r="I20" t="s">
        <v>11</v>
      </c>
      <c r="J20" t="s">
        <v>27</v>
      </c>
      <c r="K20">
        <v>1</v>
      </c>
      <c r="L20" t="s">
        <v>13</v>
      </c>
    </row>
    <row r="21" spans="1:12" x14ac:dyDescent="0.3">
      <c r="A21" t="str">
        <f>"090124000021"</f>
        <v>090124000021</v>
      </c>
      <c r="B21" t="s">
        <v>74</v>
      </c>
      <c r="C21" t="s">
        <v>75</v>
      </c>
      <c r="D21" t="s">
        <v>76</v>
      </c>
      <c r="E21" s="1">
        <v>39837</v>
      </c>
      <c r="F21" t="s">
        <v>8</v>
      </c>
      <c r="G21" t="s">
        <v>9</v>
      </c>
      <c r="H21" t="s">
        <v>26</v>
      </c>
      <c r="I21" t="s">
        <v>11</v>
      </c>
      <c r="J21" t="s">
        <v>27</v>
      </c>
      <c r="K21">
        <v>1</v>
      </c>
      <c r="L21" t="s">
        <v>13</v>
      </c>
    </row>
    <row r="22" spans="1:12" x14ac:dyDescent="0.3">
      <c r="A22" t="str">
        <f>"080520554806"</f>
        <v>080520554806</v>
      </c>
      <c r="B22" t="s">
        <v>77</v>
      </c>
      <c r="C22" t="s">
        <v>78</v>
      </c>
      <c r="D22" t="s">
        <v>79</v>
      </c>
      <c r="E22" s="1">
        <v>39588</v>
      </c>
      <c r="F22" t="s">
        <v>18</v>
      </c>
      <c r="G22" t="s">
        <v>9</v>
      </c>
      <c r="H22" t="s">
        <v>10</v>
      </c>
      <c r="I22" t="s">
        <v>11</v>
      </c>
      <c r="J22" t="s">
        <v>12</v>
      </c>
      <c r="K22">
        <v>1</v>
      </c>
      <c r="L22" t="s">
        <v>13</v>
      </c>
    </row>
    <row r="23" spans="1:12" x14ac:dyDescent="0.3">
      <c r="A23" t="str">
        <f>"080606554734"</f>
        <v>080606554734</v>
      </c>
      <c r="B23" t="s">
        <v>80</v>
      </c>
      <c r="C23" t="s">
        <v>49</v>
      </c>
      <c r="D23" t="s">
        <v>70</v>
      </c>
      <c r="E23" s="1">
        <v>39601</v>
      </c>
      <c r="F23" t="s">
        <v>18</v>
      </c>
      <c r="G23" t="s">
        <v>9</v>
      </c>
      <c r="H23" t="s">
        <v>22</v>
      </c>
      <c r="I23" t="s">
        <v>11</v>
      </c>
      <c r="J23" t="s">
        <v>12</v>
      </c>
      <c r="K23">
        <v>1</v>
      </c>
      <c r="L23" t="s">
        <v>13</v>
      </c>
    </row>
    <row r="24" spans="1:12" x14ac:dyDescent="0.3">
      <c r="A24" t="str">
        <f>"111103602704"</f>
        <v>111103602704</v>
      </c>
      <c r="B24" t="s">
        <v>81</v>
      </c>
      <c r="C24" t="s">
        <v>82</v>
      </c>
      <c r="D24" t="s">
        <v>59</v>
      </c>
      <c r="E24" s="1">
        <v>40850</v>
      </c>
      <c r="F24" t="s">
        <v>8</v>
      </c>
      <c r="G24" t="s">
        <v>83</v>
      </c>
      <c r="H24" t="s">
        <v>10</v>
      </c>
      <c r="I24" t="s">
        <v>11</v>
      </c>
      <c r="J24" t="s">
        <v>12</v>
      </c>
      <c r="K24">
        <v>1</v>
      </c>
      <c r="L24" t="s">
        <v>13</v>
      </c>
    </row>
    <row r="25" spans="1:12" x14ac:dyDescent="0.3">
      <c r="A25" t="str">
        <f>"101029604876"</f>
        <v>101029604876</v>
      </c>
      <c r="B25" t="s">
        <v>84</v>
      </c>
      <c r="C25" t="s">
        <v>85</v>
      </c>
      <c r="D25" t="s">
        <v>86</v>
      </c>
      <c r="E25" s="1">
        <v>40480</v>
      </c>
      <c r="F25" t="s">
        <v>8</v>
      </c>
      <c r="G25" t="s">
        <v>56</v>
      </c>
      <c r="H25" t="s">
        <v>10</v>
      </c>
      <c r="I25" t="s">
        <v>11</v>
      </c>
      <c r="J25" t="s">
        <v>12</v>
      </c>
      <c r="K25">
        <v>1</v>
      </c>
      <c r="L25" t="s">
        <v>13</v>
      </c>
    </row>
    <row r="26" spans="1:12" x14ac:dyDescent="0.3">
      <c r="A26" t="str">
        <f>"100529654322"</f>
        <v>100529654322</v>
      </c>
      <c r="B26" t="s">
        <v>87</v>
      </c>
      <c r="C26" t="s">
        <v>63</v>
      </c>
      <c r="D26" t="s">
        <v>88</v>
      </c>
      <c r="E26" s="1">
        <v>40327</v>
      </c>
      <c r="F26" t="s">
        <v>8</v>
      </c>
      <c r="G26" t="s">
        <v>56</v>
      </c>
      <c r="H26" t="s">
        <v>10</v>
      </c>
      <c r="I26" t="s">
        <v>11</v>
      </c>
      <c r="J26" t="s">
        <v>12</v>
      </c>
      <c r="K26">
        <v>1</v>
      </c>
      <c r="L26" t="s">
        <v>13</v>
      </c>
    </row>
    <row r="27" spans="1:12" x14ac:dyDescent="0.3">
      <c r="A27" t="str">
        <f>"100922652362"</f>
        <v>100922652362</v>
      </c>
      <c r="B27" t="s">
        <v>89</v>
      </c>
      <c r="C27" t="s">
        <v>90</v>
      </c>
      <c r="D27" t="s">
        <v>91</v>
      </c>
      <c r="E27" s="1">
        <v>40443</v>
      </c>
      <c r="F27" t="s">
        <v>8</v>
      </c>
      <c r="G27" t="s">
        <v>56</v>
      </c>
      <c r="H27" t="s">
        <v>26</v>
      </c>
      <c r="I27" t="s">
        <v>11</v>
      </c>
      <c r="J27" t="s">
        <v>27</v>
      </c>
      <c r="K27">
        <v>1</v>
      </c>
      <c r="L27" t="s">
        <v>13</v>
      </c>
    </row>
    <row r="28" spans="1:12" x14ac:dyDescent="0.3">
      <c r="A28" t="str">
        <f>"090409550168"</f>
        <v>090409550168</v>
      </c>
      <c r="B28" t="s">
        <v>92</v>
      </c>
      <c r="C28" t="s">
        <v>93</v>
      </c>
      <c r="D28" t="s">
        <v>94</v>
      </c>
      <c r="E28" s="1">
        <v>39912</v>
      </c>
      <c r="F28" t="s">
        <v>18</v>
      </c>
      <c r="G28" t="s">
        <v>47</v>
      </c>
      <c r="H28" t="s">
        <v>22</v>
      </c>
      <c r="I28" t="s">
        <v>11</v>
      </c>
      <c r="J28" t="s">
        <v>12</v>
      </c>
      <c r="K28">
        <v>1</v>
      </c>
      <c r="L28" t="s">
        <v>13</v>
      </c>
    </row>
    <row r="29" spans="1:12" x14ac:dyDescent="0.3">
      <c r="A29" t="str">
        <f>"090829652630"</f>
        <v>090829652630</v>
      </c>
      <c r="B29" t="s">
        <v>95</v>
      </c>
      <c r="C29" t="s">
        <v>96</v>
      </c>
      <c r="D29" t="s">
        <v>97</v>
      </c>
      <c r="E29" s="1">
        <v>40054</v>
      </c>
      <c r="F29" t="s">
        <v>8</v>
      </c>
      <c r="G29" t="s">
        <v>47</v>
      </c>
      <c r="H29" t="s">
        <v>10</v>
      </c>
      <c r="I29" t="s">
        <v>11</v>
      </c>
      <c r="J29" t="s">
        <v>12</v>
      </c>
      <c r="K29">
        <v>1</v>
      </c>
      <c r="L29" t="s">
        <v>13</v>
      </c>
    </row>
    <row r="30" spans="1:12" x14ac:dyDescent="0.3">
      <c r="A30" t="str">
        <f>"110322601197"</f>
        <v>110322601197</v>
      </c>
      <c r="B30" t="s">
        <v>98</v>
      </c>
      <c r="C30" t="s">
        <v>99</v>
      </c>
      <c r="D30" t="s">
        <v>100</v>
      </c>
      <c r="E30" s="1">
        <v>40624</v>
      </c>
      <c r="F30" t="s">
        <v>8</v>
      </c>
      <c r="G30" t="s">
        <v>83</v>
      </c>
      <c r="H30" t="s">
        <v>31</v>
      </c>
      <c r="I30" t="s">
        <v>11</v>
      </c>
      <c r="J30" t="s">
        <v>12</v>
      </c>
      <c r="K30">
        <v>1</v>
      </c>
      <c r="L30" t="s">
        <v>13</v>
      </c>
    </row>
    <row r="31" spans="1:12" x14ac:dyDescent="0.3">
      <c r="A31" t="str">
        <f>"071216552828"</f>
        <v>071216552828</v>
      </c>
      <c r="B31" t="s">
        <v>101</v>
      </c>
      <c r="C31" t="s">
        <v>102</v>
      </c>
      <c r="D31" t="s">
        <v>103</v>
      </c>
      <c r="E31" s="1">
        <v>39432</v>
      </c>
      <c r="F31" t="s">
        <v>18</v>
      </c>
      <c r="G31" t="s">
        <v>9</v>
      </c>
      <c r="H31" t="s">
        <v>22</v>
      </c>
      <c r="I31" t="s">
        <v>11</v>
      </c>
      <c r="J31" t="s">
        <v>12</v>
      </c>
      <c r="K31">
        <v>1</v>
      </c>
      <c r="L31" t="s">
        <v>13</v>
      </c>
    </row>
    <row r="32" spans="1:12" x14ac:dyDescent="0.3">
      <c r="A32" t="str">
        <f>"101222500608"</f>
        <v>101222500608</v>
      </c>
      <c r="B32" t="s">
        <v>104</v>
      </c>
      <c r="C32" t="s">
        <v>105</v>
      </c>
      <c r="D32" t="s">
        <v>106</v>
      </c>
      <c r="E32" s="1">
        <v>40534</v>
      </c>
      <c r="F32" t="s">
        <v>18</v>
      </c>
      <c r="G32" t="s">
        <v>56</v>
      </c>
      <c r="H32" t="s">
        <v>26</v>
      </c>
      <c r="I32" t="s">
        <v>11</v>
      </c>
      <c r="J32" t="s">
        <v>27</v>
      </c>
      <c r="K32">
        <v>1</v>
      </c>
      <c r="L32" t="s">
        <v>13</v>
      </c>
    </row>
    <row r="33" spans="1:12" x14ac:dyDescent="0.3">
      <c r="A33" t="str">
        <f>"100415550056"</f>
        <v>100415550056</v>
      </c>
      <c r="B33" t="s">
        <v>107</v>
      </c>
      <c r="C33" t="s">
        <v>108</v>
      </c>
      <c r="D33" t="s">
        <v>17</v>
      </c>
      <c r="E33" s="1">
        <v>40283</v>
      </c>
      <c r="F33" t="s">
        <v>18</v>
      </c>
      <c r="G33" t="s">
        <v>56</v>
      </c>
      <c r="H33" t="s">
        <v>10</v>
      </c>
      <c r="I33" t="s">
        <v>11</v>
      </c>
      <c r="J33" t="s">
        <v>12</v>
      </c>
      <c r="K33">
        <v>1</v>
      </c>
      <c r="L33" t="s">
        <v>13</v>
      </c>
    </row>
    <row r="34" spans="1:12" x14ac:dyDescent="0.3">
      <c r="A34" t="str">
        <f>"081106553017"</f>
        <v>081106553017</v>
      </c>
      <c r="B34" t="s">
        <v>109</v>
      </c>
      <c r="C34" t="s">
        <v>110</v>
      </c>
      <c r="D34" t="s">
        <v>111</v>
      </c>
      <c r="E34" s="1">
        <v>39758</v>
      </c>
      <c r="F34" t="s">
        <v>18</v>
      </c>
      <c r="G34" t="s">
        <v>9</v>
      </c>
      <c r="H34" t="s">
        <v>26</v>
      </c>
      <c r="I34" t="s">
        <v>11</v>
      </c>
      <c r="J34" t="s">
        <v>27</v>
      </c>
      <c r="K34">
        <v>1</v>
      </c>
      <c r="L34" t="s">
        <v>13</v>
      </c>
    </row>
    <row r="35" spans="1:12" x14ac:dyDescent="0.3">
      <c r="A35" t="str">
        <f>"090502650912"</f>
        <v>090502650912</v>
      </c>
      <c r="B35" t="s">
        <v>112</v>
      </c>
      <c r="C35" t="s">
        <v>113</v>
      </c>
      <c r="D35" t="s">
        <v>114</v>
      </c>
      <c r="E35" s="1">
        <v>39935</v>
      </c>
      <c r="F35" t="s">
        <v>8</v>
      </c>
      <c r="G35" t="s">
        <v>47</v>
      </c>
      <c r="H35" t="s">
        <v>26</v>
      </c>
      <c r="I35" t="s">
        <v>11</v>
      </c>
      <c r="J35" t="s">
        <v>27</v>
      </c>
      <c r="K35">
        <v>1</v>
      </c>
      <c r="L35" t="s">
        <v>13</v>
      </c>
    </row>
    <row r="36" spans="1:12" x14ac:dyDescent="0.3">
      <c r="A36" t="str">
        <f>"090502650942"</f>
        <v>090502650942</v>
      </c>
      <c r="B36" t="s">
        <v>112</v>
      </c>
      <c r="C36" t="s">
        <v>115</v>
      </c>
      <c r="D36" t="s">
        <v>114</v>
      </c>
      <c r="E36" s="1">
        <v>39935</v>
      </c>
      <c r="F36" t="s">
        <v>8</v>
      </c>
      <c r="G36" t="s">
        <v>47</v>
      </c>
      <c r="H36" t="s">
        <v>26</v>
      </c>
      <c r="I36" t="s">
        <v>11</v>
      </c>
      <c r="J36" t="s">
        <v>27</v>
      </c>
      <c r="K36">
        <v>1</v>
      </c>
      <c r="L36" t="s">
        <v>13</v>
      </c>
    </row>
    <row r="37" spans="1:12" x14ac:dyDescent="0.3">
      <c r="A37" t="str">
        <f>"090723650914"</f>
        <v>090723650914</v>
      </c>
      <c r="B37" t="s">
        <v>116</v>
      </c>
      <c r="C37" t="s">
        <v>85</v>
      </c>
      <c r="D37" t="s">
        <v>59</v>
      </c>
      <c r="E37" s="1">
        <v>40017</v>
      </c>
      <c r="F37" t="s">
        <v>8</v>
      </c>
      <c r="G37" t="s">
        <v>47</v>
      </c>
      <c r="H37" t="s">
        <v>22</v>
      </c>
      <c r="I37" t="s">
        <v>11</v>
      </c>
      <c r="J37" t="s">
        <v>12</v>
      </c>
      <c r="K37">
        <v>1</v>
      </c>
      <c r="L37" t="s">
        <v>13</v>
      </c>
    </row>
    <row r="38" spans="1:12" x14ac:dyDescent="0.3">
      <c r="A38" t="str">
        <f>"090216650303"</f>
        <v>090216650303</v>
      </c>
      <c r="B38" t="s">
        <v>117</v>
      </c>
      <c r="C38" t="s">
        <v>118</v>
      </c>
      <c r="D38" t="s">
        <v>119</v>
      </c>
      <c r="E38" s="1">
        <v>39860</v>
      </c>
      <c r="F38" t="s">
        <v>8</v>
      </c>
      <c r="G38" t="s">
        <v>47</v>
      </c>
      <c r="H38" t="s">
        <v>22</v>
      </c>
      <c r="I38" t="s">
        <v>11</v>
      </c>
      <c r="J38" t="s">
        <v>12</v>
      </c>
      <c r="K38">
        <v>1</v>
      </c>
      <c r="L38" t="s">
        <v>13</v>
      </c>
    </row>
    <row r="39" spans="1:12" x14ac:dyDescent="0.3">
      <c r="A39" t="str">
        <f>"090505551029"</f>
        <v>090505551029</v>
      </c>
      <c r="B39" t="s">
        <v>120</v>
      </c>
      <c r="C39" t="s">
        <v>121</v>
      </c>
      <c r="D39" t="s">
        <v>122</v>
      </c>
      <c r="E39" s="1">
        <v>39938</v>
      </c>
      <c r="F39" t="s">
        <v>18</v>
      </c>
      <c r="G39" t="s">
        <v>47</v>
      </c>
      <c r="H39" t="s">
        <v>22</v>
      </c>
      <c r="I39" t="s">
        <v>11</v>
      </c>
      <c r="J39" t="s">
        <v>12</v>
      </c>
      <c r="K39">
        <v>1</v>
      </c>
      <c r="L39" t="s">
        <v>13</v>
      </c>
    </row>
    <row r="40" spans="1:12" x14ac:dyDescent="0.3">
      <c r="A40" t="str">
        <f>"110708606238"</f>
        <v>110708606238</v>
      </c>
      <c r="B40" t="s">
        <v>123</v>
      </c>
      <c r="C40" t="s">
        <v>82</v>
      </c>
      <c r="D40" t="s">
        <v>124</v>
      </c>
      <c r="E40" s="1">
        <v>40732</v>
      </c>
      <c r="F40" t="s">
        <v>8</v>
      </c>
      <c r="G40" t="s">
        <v>83</v>
      </c>
      <c r="H40" t="s">
        <v>31</v>
      </c>
      <c r="I40" t="s">
        <v>11</v>
      </c>
      <c r="J40" t="s">
        <v>12</v>
      </c>
      <c r="K40">
        <v>1</v>
      </c>
      <c r="L40" t="s">
        <v>13</v>
      </c>
    </row>
    <row r="41" spans="1:12" x14ac:dyDescent="0.3">
      <c r="A41" t="str">
        <f>"090825651779"</f>
        <v>090825651779</v>
      </c>
      <c r="B41" t="s">
        <v>125</v>
      </c>
      <c r="C41" t="s">
        <v>82</v>
      </c>
      <c r="D41" t="s">
        <v>126</v>
      </c>
      <c r="E41" s="1">
        <v>40050</v>
      </c>
      <c r="F41" t="s">
        <v>8</v>
      </c>
      <c r="G41" t="s">
        <v>56</v>
      </c>
      <c r="H41" t="s">
        <v>22</v>
      </c>
      <c r="I41" t="s">
        <v>11</v>
      </c>
      <c r="J41" t="s">
        <v>12</v>
      </c>
      <c r="K41">
        <v>1</v>
      </c>
      <c r="L41" t="s">
        <v>13</v>
      </c>
    </row>
    <row r="42" spans="1:12" x14ac:dyDescent="0.3">
      <c r="A42" t="str">
        <f>"101218503541"</f>
        <v>101218503541</v>
      </c>
      <c r="B42" t="s">
        <v>127</v>
      </c>
      <c r="C42" t="s">
        <v>128</v>
      </c>
      <c r="D42" t="s">
        <v>129</v>
      </c>
      <c r="E42" s="1">
        <v>40530</v>
      </c>
      <c r="F42" t="s">
        <v>18</v>
      </c>
      <c r="G42" t="s">
        <v>83</v>
      </c>
      <c r="H42" t="s">
        <v>31</v>
      </c>
      <c r="I42" t="s">
        <v>11</v>
      </c>
      <c r="J42" t="s">
        <v>12</v>
      </c>
      <c r="K42">
        <v>1</v>
      </c>
      <c r="L42" t="s">
        <v>13</v>
      </c>
    </row>
    <row r="43" spans="1:12" x14ac:dyDescent="0.3">
      <c r="A43" t="str">
        <f>"111115600664"</f>
        <v>111115600664</v>
      </c>
      <c r="B43" t="s">
        <v>130</v>
      </c>
      <c r="C43" t="s">
        <v>118</v>
      </c>
      <c r="D43" t="s">
        <v>131</v>
      </c>
      <c r="E43" s="1">
        <v>40862</v>
      </c>
      <c r="F43" t="s">
        <v>8</v>
      </c>
      <c r="G43" t="s">
        <v>83</v>
      </c>
      <c r="H43" t="s">
        <v>31</v>
      </c>
      <c r="I43" t="s">
        <v>11</v>
      </c>
      <c r="J43" t="s">
        <v>12</v>
      </c>
      <c r="K43">
        <v>1</v>
      </c>
      <c r="L43" t="s">
        <v>13</v>
      </c>
    </row>
    <row r="44" spans="1:12" x14ac:dyDescent="0.3">
      <c r="A44" t="str">
        <f>"120330600553"</f>
        <v>120330600553</v>
      </c>
      <c r="B44" t="s">
        <v>35</v>
      </c>
      <c r="C44" t="s">
        <v>132</v>
      </c>
      <c r="D44" t="s">
        <v>133</v>
      </c>
      <c r="E44" s="1">
        <v>40998</v>
      </c>
      <c r="F44" t="s">
        <v>8</v>
      </c>
      <c r="G44" t="s">
        <v>134</v>
      </c>
      <c r="H44" t="s">
        <v>31</v>
      </c>
      <c r="I44" t="s">
        <v>11</v>
      </c>
      <c r="J44" t="s">
        <v>12</v>
      </c>
      <c r="K44">
        <v>1</v>
      </c>
      <c r="L44" t="s">
        <v>13</v>
      </c>
    </row>
    <row r="45" spans="1:12" x14ac:dyDescent="0.3">
      <c r="A45" t="str">
        <f>"110222550029"</f>
        <v>110222550029</v>
      </c>
      <c r="B45" t="s">
        <v>135</v>
      </c>
      <c r="C45" t="s">
        <v>136</v>
      </c>
      <c r="D45" t="s">
        <v>137</v>
      </c>
      <c r="E45" s="1">
        <v>40596</v>
      </c>
      <c r="F45" t="s">
        <v>18</v>
      </c>
      <c r="G45" t="s">
        <v>83</v>
      </c>
      <c r="H45" t="s">
        <v>26</v>
      </c>
      <c r="I45" t="s">
        <v>11</v>
      </c>
      <c r="J45" t="s">
        <v>27</v>
      </c>
      <c r="K45">
        <v>1</v>
      </c>
      <c r="L45" t="s">
        <v>13</v>
      </c>
    </row>
    <row r="46" spans="1:12" x14ac:dyDescent="0.3">
      <c r="A46" t="str">
        <f>"120109502482"</f>
        <v>120109502482</v>
      </c>
      <c r="B46" t="s">
        <v>138</v>
      </c>
      <c r="C46" t="s">
        <v>139</v>
      </c>
      <c r="D46" t="s">
        <v>140</v>
      </c>
      <c r="E46" s="1">
        <v>40917</v>
      </c>
      <c r="F46" t="s">
        <v>18</v>
      </c>
      <c r="G46" t="s">
        <v>83</v>
      </c>
      <c r="H46" t="s">
        <v>26</v>
      </c>
      <c r="I46" t="s">
        <v>11</v>
      </c>
      <c r="J46" t="s">
        <v>27</v>
      </c>
      <c r="K46">
        <v>1</v>
      </c>
      <c r="L46" t="s">
        <v>13</v>
      </c>
    </row>
    <row r="47" spans="1:12" x14ac:dyDescent="0.3">
      <c r="A47" t="str">
        <f>"101023650976"</f>
        <v>101023650976</v>
      </c>
      <c r="B47" t="s">
        <v>35</v>
      </c>
      <c r="C47" t="s">
        <v>63</v>
      </c>
      <c r="D47" t="s">
        <v>133</v>
      </c>
      <c r="E47" s="1">
        <v>40474</v>
      </c>
      <c r="F47" t="s">
        <v>8</v>
      </c>
      <c r="G47" t="s">
        <v>56</v>
      </c>
      <c r="H47" t="s">
        <v>31</v>
      </c>
      <c r="I47" t="s">
        <v>11</v>
      </c>
      <c r="J47" t="s">
        <v>12</v>
      </c>
      <c r="K47">
        <v>1</v>
      </c>
      <c r="L47" t="s">
        <v>13</v>
      </c>
    </row>
    <row r="48" spans="1:12" x14ac:dyDescent="0.3">
      <c r="A48" t="str">
        <f>"121021501548"</f>
        <v>121021501548</v>
      </c>
      <c r="B48" t="s">
        <v>141</v>
      </c>
      <c r="C48" t="s">
        <v>142</v>
      </c>
      <c r="D48" t="s">
        <v>143</v>
      </c>
      <c r="E48" s="1">
        <v>41203</v>
      </c>
      <c r="F48" t="s">
        <v>18</v>
      </c>
      <c r="G48" t="s">
        <v>134</v>
      </c>
      <c r="H48" t="s">
        <v>144</v>
      </c>
      <c r="I48" t="s">
        <v>11</v>
      </c>
      <c r="J48" t="s">
        <v>27</v>
      </c>
      <c r="K48">
        <v>1</v>
      </c>
      <c r="L48" t="s">
        <v>13</v>
      </c>
    </row>
    <row r="49" spans="1:12" x14ac:dyDescent="0.3">
      <c r="A49" t="str">
        <f>"110607500681"</f>
        <v>110607500681</v>
      </c>
      <c r="B49" t="s">
        <v>145</v>
      </c>
      <c r="C49" t="s">
        <v>146</v>
      </c>
      <c r="D49" t="s">
        <v>147</v>
      </c>
      <c r="E49" s="1">
        <v>40701</v>
      </c>
      <c r="F49" t="s">
        <v>18</v>
      </c>
      <c r="G49" t="s">
        <v>56</v>
      </c>
      <c r="H49" t="s">
        <v>26</v>
      </c>
      <c r="I49" t="s">
        <v>11</v>
      </c>
      <c r="J49" t="s">
        <v>27</v>
      </c>
      <c r="K49">
        <v>1</v>
      </c>
      <c r="L49" t="s">
        <v>13</v>
      </c>
    </row>
    <row r="50" spans="1:12" x14ac:dyDescent="0.3">
      <c r="A50" t="str">
        <f>"090624651171"</f>
        <v>090624651171</v>
      </c>
      <c r="B50" t="s">
        <v>148</v>
      </c>
      <c r="C50" t="s">
        <v>99</v>
      </c>
      <c r="D50" t="s">
        <v>86</v>
      </c>
      <c r="E50" s="1">
        <v>39988</v>
      </c>
      <c r="F50" t="s">
        <v>8</v>
      </c>
      <c r="G50" t="s">
        <v>47</v>
      </c>
      <c r="H50" t="s">
        <v>22</v>
      </c>
      <c r="I50" t="s">
        <v>11</v>
      </c>
      <c r="J50" t="s">
        <v>12</v>
      </c>
      <c r="K50">
        <v>1</v>
      </c>
      <c r="L50" t="s">
        <v>13</v>
      </c>
    </row>
    <row r="51" spans="1:12" x14ac:dyDescent="0.3">
      <c r="A51" t="str">
        <f>"100103652469"</f>
        <v>100103652469</v>
      </c>
      <c r="B51" t="s">
        <v>149</v>
      </c>
      <c r="C51" t="s">
        <v>82</v>
      </c>
      <c r="D51" t="s">
        <v>150</v>
      </c>
      <c r="E51" s="1">
        <v>40181</v>
      </c>
      <c r="F51" t="s">
        <v>8</v>
      </c>
      <c r="G51" t="s">
        <v>56</v>
      </c>
      <c r="H51" t="s">
        <v>31</v>
      </c>
      <c r="I51" t="s">
        <v>11</v>
      </c>
      <c r="J51" t="s">
        <v>12</v>
      </c>
      <c r="K51">
        <v>1</v>
      </c>
      <c r="L51" t="s">
        <v>13</v>
      </c>
    </row>
    <row r="52" spans="1:12" x14ac:dyDescent="0.3">
      <c r="A52" t="str">
        <f>"120309500255"</f>
        <v>120309500255</v>
      </c>
      <c r="B52" t="s">
        <v>151</v>
      </c>
      <c r="C52" t="s">
        <v>152</v>
      </c>
      <c r="D52" t="s">
        <v>153</v>
      </c>
      <c r="E52" s="1">
        <v>40977</v>
      </c>
      <c r="F52" t="s">
        <v>18</v>
      </c>
      <c r="G52" t="s">
        <v>83</v>
      </c>
      <c r="H52" t="s">
        <v>10</v>
      </c>
      <c r="I52" t="s">
        <v>11</v>
      </c>
      <c r="J52" t="s">
        <v>12</v>
      </c>
      <c r="K52">
        <v>1</v>
      </c>
      <c r="L52" t="s">
        <v>13</v>
      </c>
    </row>
    <row r="53" spans="1:12" x14ac:dyDescent="0.3">
      <c r="A53" t="str">
        <f>"121222600192"</f>
        <v>121222600192</v>
      </c>
      <c r="B53" t="s">
        <v>154</v>
      </c>
      <c r="C53" t="s">
        <v>155</v>
      </c>
      <c r="D53" t="s">
        <v>156</v>
      </c>
      <c r="E53" s="1">
        <v>41265</v>
      </c>
      <c r="F53" t="s">
        <v>8</v>
      </c>
      <c r="G53" t="s">
        <v>134</v>
      </c>
      <c r="H53" t="s">
        <v>22</v>
      </c>
      <c r="I53" t="s">
        <v>11</v>
      </c>
      <c r="J53" t="s">
        <v>12</v>
      </c>
      <c r="K53">
        <v>1</v>
      </c>
      <c r="L53" t="s">
        <v>13</v>
      </c>
    </row>
    <row r="54" spans="1:12" x14ac:dyDescent="0.3">
      <c r="A54" t="str">
        <f>"121020650021"</f>
        <v>121020650021</v>
      </c>
      <c r="B54" t="s">
        <v>157</v>
      </c>
      <c r="C54" t="s">
        <v>158</v>
      </c>
      <c r="D54" t="s">
        <v>159</v>
      </c>
      <c r="E54" s="1">
        <v>41202</v>
      </c>
      <c r="F54" t="s">
        <v>8</v>
      </c>
      <c r="G54" t="s">
        <v>134</v>
      </c>
      <c r="H54" t="s">
        <v>144</v>
      </c>
      <c r="I54" t="s">
        <v>11</v>
      </c>
      <c r="J54" t="s">
        <v>27</v>
      </c>
      <c r="K54">
        <v>1</v>
      </c>
      <c r="L54" t="s">
        <v>13</v>
      </c>
    </row>
    <row r="55" spans="1:12" x14ac:dyDescent="0.3">
      <c r="A55" t="str">
        <f>"110302604739"</f>
        <v>110302604739</v>
      </c>
      <c r="B55" t="s">
        <v>160</v>
      </c>
      <c r="C55" t="s">
        <v>161</v>
      </c>
      <c r="D55" t="s">
        <v>162</v>
      </c>
      <c r="E55" s="1">
        <v>40604</v>
      </c>
      <c r="F55" t="s">
        <v>8</v>
      </c>
      <c r="G55" t="s">
        <v>56</v>
      </c>
      <c r="H55" t="s">
        <v>26</v>
      </c>
      <c r="I55" t="s">
        <v>11</v>
      </c>
      <c r="J55" t="s">
        <v>27</v>
      </c>
      <c r="K55">
        <v>1</v>
      </c>
      <c r="L55" t="s">
        <v>13</v>
      </c>
    </row>
    <row r="56" spans="1:12" x14ac:dyDescent="0.3">
      <c r="A56" t="str">
        <f>"110129550043"</f>
        <v>110129550043</v>
      </c>
      <c r="B56" t="s">
        <v>163</v>
      </c>
      <c r="C56" t="s">
        <v>164</v>
      </c>
      <c r="D56" t="s">
        <v>165</v>
      </c>
      <c r="E56" s="1">
        <v>40572</v>
      </c>
      <c r="F56" t="s">
        <v>18</v>
      </c>
      <c r="G56" t="s">
        <v>83</v>
      </c>
      <c r="H56" t="s">
        <v>26</v>
      </c>
      <c r="I56" t="s">
        <v>11</v>
      </c>
      <c r="J56" t="s">
        <v>27</v>
      </c>
      <c r="K56">
        <v>1</v>
      </c>
      <c r="L56" t="s">
        <v>13</v>
      </c>
    </row>
    <row r="57" spans="1:12" x14ac:dyDescent="0.3">
      <c r="A57" t="str">
        <f>"110717601810"</f>
        <v>110717601810</v>
      </c>
      <c r="B57" t="s">
        <v>166</v>
      </c>
      <c r="C57" t="s">
        <v>167</v>
      </c>
      <c r="D57" t="s">
        <v>168</v>
      </c>
      <c r="E57" s="1">
        <v>40741</v>
      </c>
      <c r="F57" t="s">
        <v>8</v>
      </c>
      <c r="G57" t="s">
        <v>83</v>
      </c>
      <c r="H57" t="s">
        <v>10</v>
      </c>
      <c r="I57" t="s">
        <v>11</v>
      </c>
      <c r="J57" t="s">
        <v>12</v>
      </c>
      <c r="K57">
        <v>1</v>
      </c>
      <c r="L57" t="s">
        <v>13</v>
      </c>
    </row>
    <row r="58" spans="1:12" x14ac:dyDescent="0.3">
      <c r="A58" t="str">
        <f>"090926653605"</f>
        <v>090926653605</v>
      </c>
      <c r="B58" t="s">
        <v>169</v>
      </c>
      <c r="C58" t="s">
        <v>170</v>
      </c>
      <c r="D58" t="s">
        <v>171</v>
      </c>
      <c r="E58" s="1">
        <v>40082</v>
      </c>
      <c r="F58" t="s">
        <v>8</v>
      </c>
      <c r="G58" t="s">
        <v>47</v>
      </c>
      <c r="H58" t="s">
        <v>26</v>
      </c>
      <c r="I58" t="s">
        <v>11</v>
      </c>
      <c r="J58" t="s">
        <v>27</v>
      </c>
      <c r="K58">
        <v>1</v>
      </c>
      <c r="L58" t="s">
        <v>13</v>
      </c>
    </row>
    <row r="59" spans="1:12" x14ac:dyDescent="0.3">
      <c r="A59" t="str">
        <f>"090814651888"</f>
        <v>090814651888</v>
      </c>
      <c r="B59" t="s">
        <v>172</v>
      </c>
      <c r="C59" t="s">
        <v>173</v>
      </c>
      <c r="D59" t="s">
        <v>34</v>
      </c>
      <c r="E59" s="1">
        <v>40039</v>
      </c>
      <c r="F59" t="s">
        <v>8</v>
      </c>
      <c r="G59" t="s">
        <v>47</v>
      </c>
      <c r="H59" t="s">
        <v>10</v>
      </c>
      <c r="I59" t="s">
        <v>11</v>
      </c>
      <c r="J59" t="s">
        <v>12</v>
      </c>
      <c r="K59">
        <v>1</v>
      </c>
      <c r="L59" t="s">
        <v>13</v>
      </c>
    </row>
    <row r="60" spans="1:12" x14ac:dyDescent="0.3">
      <c r="A60" t="str">
        <f>"080123653945"</f>
        <v>080123653945</v>
      </c>
      <c r="B60" t="s">
        <v>174</v>
      </c>
      <c r="C60" t="s">
        <v>85</v>
      </c>
      <c r="D60" t="s">
        <v>126</v>
      </c>
      <c r="E60" s="1">
        <v>39470</v>
      </c>
      <c r="F60" t="s">
        <v>8</v>
      </c>
      <c r="G60" t="s">
        <v>9</v>
      </c>
      <c r="H60" t="s">
        <v>22</v>
      </c>
      <c r="I60" t="s">
        <v>11</v>
      </c>
      <c r="J60" t="s">
        <v>12</v>
      </c>
      <c r="K60">
        <v>1</v>
      </c>
      <c r="L60" t="s">
        <v>13</v>
      </c>
    </row>
    <row r="61" spans="1:12" x14ac:dyDescent="0.3">
      <c r="A61" t="str">
        <f>"120409500863"</f>
        <v>120409500863</v>
      </c>
      <c r="B61" t="s">
        <v>175</v>
      </c>
      <c r="C61" t="s">
        <v>176</v>
      </c>
      <c r="D61" t="s">
        <v>177</v>
      </c>
      <c r="E61" s="1">
        <v>41008</v>
      </c>
      <c r="F61" t="s">
        <v>18</v>
      </c>
      <c r="G61" t="s">
        <v>83</v>
      </c>
      <c r="H61" t="s">
        <v>10</v>
      </c>
      <c r="I61" t="s">
        <v>11</v>
      </c>
      <c r="J61" t="s">
        <v>12</v>
      </c>
      <c r="K61">
        <v>1</v>
      </c>
      <c r="L61" t="s">
        <v>13</v>
      </c>
    </row>
    <row r="62" spans="1:12" x14ac:dyDescent="0.3">
      <c r="A62" t="str">
        <f>"121123504894"</f>
        <v>121123504894</v>
      </c>
      <c r="B62" t="s">
        <v>178</v>
      </c>
      <c r="C62" t="s">
        <v>179</v>
      </c>
      <c r="D62" t="s">
        <v>180</v>
      </c>
      <c r="E62" s="1">
        <v>41236</v>
      </c>
      <c r="F62" t="s">
        <v>18</v>
      </c>
      <c r="G62" t="s">
        <v>83</v>
      </c>
      <c r="H62" t="s">
        <v>26</v>
      </c>
      <c r="I62" t="s">
        <v>11</v>
      </c>
      <c r="J62" t="s">
        <v>27</v>
      </c>
      <c r="K62">
        <v>1</v>
      </c>
      <c r="L62" t="s">
        <v>13</v>
      </c>
    </row>
    <row r="63" spans="1:12" x14ac:dyDescent="0.3">
      <c r="A63" t="str">
        <f>"090311550076"</f>
        <v>090311550076</v>
      </c>
      <c r="B63" t="s">
        <v>181</v>
      </c>
      <c r="C63" t="s">
        <v>93</v>
      </c>
      <c r="D63" t="s">
        <v>182</v>
      </c>
      <c r="E63" s="1">
        <v>39883</v>
      </c>
      <c r="F63" t="s">
        <v>18</v>
      </c>
      <c r="G63" t="s">
        <v>47</v>
      </c>
      <c r="H63" t="s">
        <v>10</v>
      </c>
      <c r="I63" t="s">
        <v>11</v>
      </c>
      <c r="J63" t="s">
        <v>12</v>
      </c>
      <c r="K63">
        <v>1</v>
      </c>
      <c r="L63" t="s">
        <v>13</v>
      </c>
    </row>
    <row r="64" spans="1:12" x14ac:dyDescent="0.3">
      <c r="A64" t="str">
        <f>"121122504214"</f>
        <v>121122504214</v>
      </c>
      <c r="B64" t="s">
        <v>183</v>
      </c>
      <c r="C64" t="s">
        <v>184</v>
      </c>
      <c r="D64" t="s">
        <v>185</v>
      </c>
      <c r="E64" s="1">
        <v>41235</v>
      </c>
      <c r="F64" t="s">
        <v>18</v>
      </c>
      <c r="G64" t="s">
        <v>134</v>
      </c>
      <c r="H64" t="s">
        <v>144</v>
      </c>
      <c r="I64" t="s">
        <v>11</v>
      </c>
      <c r="J64" t="s">
        <v>27</v>
      </c>
      <c r="K64">
        <v>1</v>
      </c>
      <c r="L64" t="s">
        <v>13</v>
      </c>
    </row>
    <row r="65" spans="1:12" x14ac:dyDescent="0.3">
      <c r="A65" t="str">
        <f>"110203000106"</f>
        <v>110203000106</v>
      </c>
      <c r="B65" t="s">
        <v>186</v>
      </c>
      <c r="C65" t="s">
        <v>187</v>
      </c>
      <c r="D65" t="s">
        <v>188</v>
      </c>
      <c r="E65" s="1">
        <v>40577</v>
      </c>
      <c r="F65" t="s">
        <v>8</v>
      </c>
      <c r="G65" t="s">
        <v>56</v>
      </c>
      <c r="H65" t="s">
        <v>26</v>
      </c>
      <c r="I65" t="s">
        <v>11</v>
      </c>
      <c r="J65" t="s">
        <v>27</v>
      </c>
      <c r="K65">
        <v>1</v>
      </c>
      <c r="L65" t="s">
        <v>13</v>
      </c>
    </row>
    <row r="66" spans="1:12" x14ac:dyDescent="0.3">
      <c r="A66" t="str">
        <f>"120420505834"</f>
        <v>120420505834</v>
      </c>
      <c r="B66" t="s">
        <v>189</v>
      </c>
      <c r="C66" t="s">
        <v>190</v>
      </c>
      <c r="D66" t="s">
        <v>191</v>
      </c>
      <c r="E66" s="1">
        <v>41019</v>
      </c>
      <c r="F66" t="s">
        <v>18</v>
      </c>
      <c r="G66" t="s">
        <v>134</v>
      </c>
      <c r="H66" t="s">
        <v>22</v>
      </c>
      <c r="I66" t="s">
        <v>11</v>
      </c>
      <c r="J66" t="s">
        <v>12</v>
      </c>
      <c r="K66">
        <v>1</v>
      </c>
      <c r="L66" t="s">
        <v>13</v>
      </c>
    </row>
    <row r="67" spans="1:12" x14ac:dyDescent="0.3">
      <c r="A67" t="str">
        <f>"130403603358"</f>
        <v>130403603358</v>
      </c>
      <c r="B67" t="s">
        <v>192</v>
      </c>
      <c r="C67" t="s">
        <v>193</v>
      </c>
      <c r="E67" s="1">
        <v>41367</v>
      </c>
      <c r="F67" t="s">
        <v>8</v>
      </c>
      <c r="G67" t="s">
        <v>134</v>
      </c>
      <c r="H67" t="s">
        <v>22</v>
      </c>
      <c r="I67" t="s">
        <v>11</v>
      </c>
      <c r="J67" t="s">
        <v>12</v>
      </c>
      <c r="K67">
        <v>1</v>
      </c>
      <c r="L67" t="s">
        <v>13</v>
      </c>
    </row>
    <row r="68" spans="1:12" x14ac:dyDescent="0.3">
      <c r="A68" t="str">
        <f>"130506000167"</f>
        <v>130506000167</v>
      </c>
      <c r="B68" t="s">
        <v>194</v>
      </c>
      <c r="C68" t="s">
        <v>195</v>
      </c>
      <c r="D68" t="s">
        <v>196</v>
      </c>
      <c r="E68" s="1">
        <v>41400</v>
      </c>
      <c r="F68" t="s">
        <v>18</v>
      </c>
      <c r="G68" t="s">
        <v>134</v>
      </c>
      <c r="H68" t="s">
        <v>26</v>
      </c>
      <c r="I68" t="s">
        <v>11</v>
      </c>
      <c r="J68" t="s">
        <v>27</v>
      </c>
      <c r="K68">
        <v>1</v>
      </c>
      <c r="L68" t="s">
        <v>13</v>
      </c>
    </row>
    <row r="69" spans="1:12" x14ac:dyDescent="0.3">
      <c r="A69" t="str">
        <f>"130812604528"</f>
        <v>130812604528</v>
      </c>
      <c r="B69" t="s">
        <v>197</v>
      </c>
      <c r="C69" t="s">
        <v>198</v>
      </c>
      <c r="D69" t="s">
        <v>199</v>
      </c>
      <c r="E69" s="1">
        <v>41498</v>
      </c>
      <c r="F69" t="s">
        <v>8</v>
      </c>
      <c r="G69" t="s">
        <v>200</v>
      </c>
      <c r="H69" t="s">
        <v>26</v>
      </c>
      <c r="I69" t="s">
        <v>11</v>
      </c>
      <c r="J69" t="s">
        <v>27</v>
      </c>
      <c r="K69">
        <v>1</v>
      </c>
      <c r="L69" t="s">
        <v>13</v>
      </c>
    </row>
    <row r="70" spans="1:12" x14ac:dyDescent="0.3">
      <c r="A70" t="str">
        <f>"140624000170"</f>
        <v>140624000170</v>
      </c>
      <c r="B70" t="s">
        <v>201</v>
      </c>
      <c r="C70" t="s">
        <v>202</v>
      </c>
      <c r="D70" t="s">
        <v>203</v>
      </c>
      <c r="E70" s="1">
        <v>41814</v>
      </c>
      <c r="F70" t="s">
        <v>8</v>
      </c>
      <c r="G70" t="s">
        <v>200</v>
      </c>
      <c r="H70" t="s">
        <v>26</v>
      </c>
      <c r="I70" t="s">
        <v>11</v>
      </c>
      <c r="J70" t="s">
        <v>27</v>
      </c>
      <c r="K70">
        <v>1</v>
      </c>
      <c r="L70" t="s">
        <v>13</v>
      </c>
    </row>
    <row r="71" spans="1:12" x14ac:dyDescent="0.3">
      <c r="A71" t="str">
        <f>"120424502643"</f>
        <v>120424502643</v>
      </c>
      <c r="B71" t="s">
        <v>204</v>
      </c>
      <c r="C71" t="s">
        <v>205</v>
      </c>
      <c r="D71" t="s">
        <v>17</v>
      </c>
      <c r="E71" s="1">
        <v>41023</v>
      </c>
      <c r="F71" t="s">
        <v>18</v>
      </c>
      <c r="G71" t="s">
        <v>134</v>
      </c>
      <c r="H71" t="s">
        <v>10</v>
      </c>
      <c r="I71" t="s">
        <v>11</v>
      </c>
      <c r="J71" t="s">
        <v>12</v>
      </c>
      <c r="K71">
        <v>1</v>
      </c>
      <c r="L71" t="s">
        <v>13</v>
      </c>
    </row>
    <row r="72" spans="1:12" x14ac:dyDescent="0.3">
      <c r="A72" t="str">
        <f>"120228505157"</f>
        <v>120228505157</v>
      </c>
      <c r="B72" t="s">
        <v>206</v>
      </c>
      <c r="C72" t="s">
        <v>207</v>
      </c>
      <c r="D72" t="s">
        <v>208</v>
      </c>
      <c r="E72" s="1">
        <v>40967</v>
      </c>
      <c r="F72" t="s">
        <v>18</v>
      </c>
      <c r="G72" t="s">
        <v>134</v>
      </c>
      <c r="H72" t="s">
        <v>10</v>
      </c>
      <c r="I72" t="s">
        <v>11</v>
      </c>
      <c r="J72" t="s">
        <v>12</v>
      </c>
      <c r="K72">
        <v>1</v>
      </c>
      <c r="L72" t="s">
        <v>13</v>
      </c>
    </row>
    <row r="73" spans="1:12" x14ac:dyDescent="0.3">
      <c r="A73" t="str">
        <f>"121007600242"</f>
        <v>121007600242</v>
      </c>
      <c r="B73" t="s">
        <v>209</v>
      </c>
      <c r="C73" t="s">
        <v>210</v>
      </c>
      <c r="D73" t="s">
        <v>211</v>
      </c>
      <c r="E73" s="1">
        <v>41189</v>
      </c>
      <c r="F73" t="s">
        <v>8</v>
      </c>
      <c r="G73" t="s">
        <v>134</v>
      </c>
      <c r="H73" t="s">
        <v>31</v>
      </c>
      <c r="I73" t="s">
        <v>11</v>
      </c>
      <c r="J73" t="s">
        <v>12</v>
      </c>
      <c r="K73">
        <v>1</v>
      </c>
      <c r="L73" t="s">
        <v>13</v>
      </c>
    </row>
    <row r="74" spans="1:12" x14ac:dyDescent="0.3">
      <c r="A74" t="str">
        <f>"130508601690"</f>
        <v>130508601690</v>
      </c>
      <c r="B74" t="s">
        <v>212</v>
      </c>
      <c r="C74" t="s">
        <v>213</v>
      </c>
      <c r="D74" t="s">
        <v>119</v>
      </c>
      <c r="E74" s="1">
        <v>41402</v>
      </c>
      <c r="F74" t="s">
        <v>8</v>
      </c>
      <c r="G74" t="s">
        <v>200</v>
      </c>
      <c r="H74" t="s">
        <v>31</v>
      </c>
      <c r="I74" t="s">
        <v>11</v>
      </c>
      <c r="J74" t="s">
        <v>12</v>
      </c>
      <c r="K74">
        <v>1</v>
      </c>
      <c r="L74" t="s">
        <v>13</v>
      </c>
    </row>
    <row r="75" spans="1:12" x14ac:dyDescent="0.3">
      <c r="A75" t="str">
        <f>"140523603441"</f>
        <v>140523603441</v>
      </c>
      <c r="B75" t="s">
        <v>214</v>
      </c>
      <c r="C75" t="s">
        <v>215</v>
      </c>
      <c r="D75" t="s">
        <v>97</v>
      </c>
      <c r="E75" s="1">
        <v>41782</v>
      </c>
      <c r="F75" t="s">
        <v>8</v>
      </c>
      <c r="G75" t="s">
        <v>200</v>
      </c>
      <c r="H75" t="s">
        <v>31</v>
      </c>
      <c r="I75" t="s">
        <v>11</v>
      </c>
      <c r="J75" t="s">
        <v>12</v>
      </c>
      <c r="K75">
        <v>1</v>
      </c>
      <c r="L75" t="s">
        <v>13</v>
      </c>
    </row>
    <row r="76" spans="1:12" x14ac:dyDescent="0.3">
      <c r="A76" t="str">
        <f>"100614552669"</f>
        <v>100614552669</v>
      </c>
      <c r="B76" t="s">
        <v>216</v>
      </c>
      <c r="C76" t="s">
        <v>217</v>
      </c>
      <c r="D76" t="s">
        <v>218</v>
      </c>
      <c r="E76" s="1">
        <v>40343</v>
      </c>
      <c r="F76" t="s">
        <v>18</v>
      </c>
      <c r="G76" t="s">
        <v>56</v>
      </c>
      <c r="H76" t="s">
        <v>31</v>
      </c>
      <c r="I76" t="s">
        <v>11</v>
      </c>
      <c r="J76" t="s">
        <v>12</v>
      </c>
      <c r="K76">
        <v>1</v>
      </c>
      <c r="L76" t="s">
        <v>13</v>
      </c>
    </row>
    <row r="77" spans="1:12" x14ac:dyDescent="0.3">
      <c r="A77" t="str">
        <f>"121218600262"</f>
        <v>121218600262</v>
      </c>
      <c r="B77" t="s">
        <v>219</v>
      </c>
      <c r="C77" t="s">
        <v>220</v>
      </c>
      <c r="D77" t="s">
        <v>221</v>
      </c>
      <c r="E77" s="1">
        <v>41261</v>
      </c>
      <c r="F77" t="s">
        <v>8</v>
      </c>
      <c r="G77" t="s">
        <v>134</v>
      </c>
      <c r="H77" t="s">
        <v>26</v>
      </c>
      <c r="I77" t="s">
        <v>11</v>
      </c>
      <c r="J77" t="s">
        <v>27</v>
      </c>
      <c r="K77">
        <v>1</v>
      </c>
      <c r="L77" t="s">
        <v>13</v>
      </c>
    </row>
    <row r="78" spans="1:12" x14ac:dyDescent="0.3">
      <c r="A78" t="str">
        <f>"100701000181"</f>
        <v>100701000181</v>
      </c>
      <c r="B78" t="s">
        <v>222</v>
      </c>
      <c r="C78" t="s">
        <v>223</v>
      </c>
      <c r="D78" t="s">
        <v>224</v>
      </c>
      <c r="E78" s="1">
        <v>40360</v>
      </c>
      <c r="F78" t="s">
        <v>18</v>
      </c>
      <c r="G78" t="s">
        <v>56</v>
      </c>
      <c r="H78" t="s">
        <v>31</v>
      </c>
      <c r="I78" t="s">
        <v>11</v>
      </c>
      <c r="J78" t="s">
        <v>12</v>
      </c>
      <c r="K78">
        <v>1</v>
      </c>
      <c r="L78" t="s">
        <v>13</v>
      </c>
    </row>
    <row r="79" spans="1:12" x14ac:dyDescent="0.3">
      <c r="A79" t="str">
        <f>"091015550119"</f>
        <v>091015550119</v>
      </c>
      <c r="B79" t="s">
        <v>225</v>
      </c>
      <c r="C79" t="s">
        <v>226</v>
      </c>
      <c r="D79" t="s">
        <v>227</v>
      </c>
      <c r="E79" s="1">
        <v>40101</v>
      </c>
      <c r="F79" t="s">
        <v>18</v>
      </c>
      <c r="G79" t="s">
        <v>47</v>
      </c>
      <c r="H79" t="s">
        <v>31</v>
      </c>
      <c r="I79" t="s">
        <v>11</v>
      </c>
      <c r="J79" t="s">
        <v>12</v>
      </c>
      <c r="K79">
        <v>1</v>
      </c>
      <c r="L79" t="s">
        <v>13</v>
      </c>
    </row>
    <row r="80" spans="1:12" x14ac:dyDescent="0.3">
      <c r="A80" t="str">
        <f>"130828604406"</f>
        <v>130828604406</v>
      </c>
      <c r="B80" t="s">
        <v>228</v>
      </c>
      <c r="C80" t="s">
        <v>85</v>
      </c>
      <c r="D80" t="s">
        <v>59</v>
      </c>
      <c r="E80" s="1">
        <v>41514</v>
      </c>
      <c r="F80" t="s">
        <v>8</v>
      </c>
      <c r="G80" t="s">
        <v>200</v>
      </c>
      <c r="H80" t="s">
        <v>10</v>
      </c>
      <c r="I80" t="s">
        <v>11</v>
      </c>
      <c r="J80" t="s">
        <v>12</v>
      </c>
      <c r="K80">
        <v>1</v>
      </c>
      <c r="L80" t="s">
        <v>13</v>
      </c>
    </row>
    <row r="81" spans="1:12" x14ac:dyDescent="0.3">
      <c r="A81" t="str">
        <f>"090606652344"</f>
        <v>090606652344</v>
      </c>
      <c r="B81" t="s">
        <v>229</v>
      </c>
      <c r="C81" t="s">
        <v>42</v>
      </c>
      <c r="D81" t="s">
        <v>97</v>
      </c>
      <c r="E81" s="1">
        <v>39970</v>
      </c>
      <c r="F81" t="s">
        <v>8</v>
      </c>
      <c r="G81" t="s">
        <v>47</v>
      </c>
      <c r="H81" t="s">
        <v>22</v>
      </c>
      <c r="I81" t="s">
        <v>11</v>
      </c>
      <c r="J81" t="s">
        <v>12</v>
      </c>
      <c r="K81">
        <v>1</v>
      </c>
      <c r="L81" t="s">
        <v>13</v>
      </c>
    </row>
    <row r="82" spans="1:12" x14ac:dyDescent="0.3">
      <c r="A82" t="str">
        <f>"131217504123"</f>
        <v>131217504123</v>
      </c>
      <c r="B82" t="s">
        <v>230</v>
      </c>
      <c r="C82" t="s">
        <v>231</v>
      </c>
      <c r="D82" t="s">
        <v>232</v>
      </c>
      <c r="E82" s="1">
        <v>41625</v>
      </c>
      <c r="F82" t="s">
        <v>18</v>
      </c>
      <c r="G82" t="s">
        <v>233</v>
      </c>
      <c r="H82" t="s">
        <v>31</v>
      </c>
      <c r="I82" t="s">
        <v>11</v>
      </c>
      <c r="J82" t="s">
        <v>12</v>
      </c>
      <c r="K82">
        <v>2</v>
      </c>
      <c r="L82" t="s">
        <v>13</v>
      </c>
    </row>
    <row r="83" spans="1:12" x14ac:dyDescent="0.3">
      <c r="A83" t="str">
        <f>"140517505786"</f>
        <v>140517505786</v>
      </c>
      <c r="B83" t="s">
        <v>234</v>
      </c>
      <c r="C83" t="s">
        <v>235</v>
      </c>
      <c r="D83" t="s">
        <v>236</v>
      </c>
      <c r="E83" s="1">
        <v>41776</v>
      </c>
      <c r="F83" t="s">
        <v>18</v>
      </c>
      <c r="G83" t="s">
        <v>233</v>
      </c>
      <c r="H83" t="s">
        <v>22</v>
      </c>
      <c r="I83" t="s">
        <v>11</v>
      </c>
      <c r="J83" t="s">
        <v>12</v>
      </c>
      <c r="K83">
        <v>2</v>
      </c>
      <c r="L83" t="s">
        <v>13</v>
      </c>
    </row>
    <row r="84" spans="1:12" x14ac:dyDescent="0.3">
      <c r="A84" t="str">
        <f>"140501504770"</f>
        <v>140501504770</v>
      </c>
      <c r="B84" t="s">
        <v>237</v>
      </c>
      <c r="C84" t="s">
        <v>136</v>
      </c>
      <c r="D84" t="s">
        <v>17</v>
      </c>
      <c r="E84" s="1">
        <v>41760</v>
      </c>
      <c r="F84" t="s">
        <v>18</v>
      </c>
      <c r="G84" t="s">
        <v>233</v>
      </c>
      <c r="H84" t="s">
        <v>22</v>
      </c>
      <c r="I84" t="s">
        <v>11</v>
      </c>
      <c r="J84" t="s">
        <v>12</v>
      </c>
      <c r="K84">
        <v>2</v>
      </c>
      <c r="L84" t="s">
        <v>13</v>
      </c>
    </row>
    <row r="85" spans="1:12" x14ac:dyDescent="0.3">
      <c r="A85" t="str">
        <f>"140301500423"</f>
        <v>140301500423</v>
      </c>
      <c r="B85" t="s">
        <v>238</v>
      </c>
      <c r="C85" t="s">
        <v>239</v>
      </c>
      <c r="D85" t="s">
        <v>17</v>
      </c>
      <c r="E85" s="1">
        <v>41699</v>
      </c>
      <c r="F85" t="s">
        <v>18</v>
      </c>
      <c r="G85" t="s">
        <v>200</v>
      </c>
      <c r="H85" t="s">
        <v>31</v>
      </c>
      <c r="I85" t="s">
        <v>11</v>
      </c>
      <c r="J85" t="s">
        <v>12</v>
      </c>
      <c r="K85">
        <v>1</v>
      </c>
      <c r="L85" t="s">
        <v>13</v>
      </c>
    </row>
    <row r="86" spans="1:12" x14ac:dyDescent="0.3">
      <c r="A86" t="str">
        <f>"140112600591"</f>
        <v>140112600591</v>
      </c>
      <c r="B86" t="s">
        <v>240</v>
      </c>
      <c r="C86" t="s">
        <v>241</v>
      </c>
      <c r="D86" t="s">
        <v>242</v>
      </c>
      <c r="E86" s="1">
        <v>41651</v>
      </c>
      <c r="F86" t="s">
        <v>8</v>
      </c>
      <c r="G86" t="s">
        <v>233</v>
      </c>
      <c r="H86" t="s">
        <v>10</v>
      </c>
      <c r="I86" t="s">
        <v>11</v>
      </c>
      <c r="J86" t="s">
        <v>12</v>
      </c>
      <c r="K86">
        <v>2</v>
      </c>
      <c r="L86" t="s">
        <v>13</v>
      </c>
    </row>
    <row r="87" spans="1:12" x14ac:dyDescent="0.3">
      <c r="A87" t="str">
        <f>"140112500614"</f>
        <v>140112500614</v>
      </c>
      <c r="B87" t="s">
        <v>38</v>
      </c>
      <c r="C87" t="s">
        <v>243</v>
      </c>
      <c r="D87" t="s">
        <v>40</v>
      </c>
      <c r="E87" s="1">
        <v>41651</v>
      </c>
      <c r="F87" t="s">
        <v>18</v>
      </c>
      <c r="G87" t="s">
        <v>233</v>
      </c>
      <c r="H87" t="s">
        <v>10</v>
      </c>
      <c r="I87" t="s">
        <v>11</v>
      </c>
      <c r="J87" t="s">
        <v>12</v>
      </c>
      <c r="K87">
        <v>2</v>
      </c>
      <c r="L87" t="s">
        <v>13</v>
      </c>
    </row>
    <row r="88" spans="1:12" x14ac:dyDescent="0.3">
      <c r="A88" t="str">
        <f>"090520651027"</f>
        <v>090520651027</v>
      </c>
      <c r="B88" t="s">
        <v>244</v>
      </c>
      <c r="C88" t="s">
        <v>245</v>
      </c>
      <c r="D88" t="s">
        <v>246</v>
      </c>
      <c r="E88" s="1">
        <v>39953</v>
      </c>
      <c r="F88" t="s">
        <v>8</v>
      </c>
      <c r="G88" t="s">
        <v>47</v>
      </c>
      <c r="H88" t="s">
        <v>31</v>
      </c>
      <c r="I88" t="s">
        <v>11</v>
      </c>
      <c r="J88" t="s">
        <v>12</v>
      </c>
      <c r="K88">
        <v>1</v>
      </c>
      <c r="L88" t="s">
        <v>13</v>
      </c>
    </row>
    <row r="89" spans="1:12" x14ac:dyDescent="0.3">
      <c r="A89" t="str">
        <f>"100603551284"</f>
        <v>100603551284</v>
      </c>
      <c r="B89" t="s">
        <v>247</v>
      </c>
      <c r="C89" t="s">
        <v>248</v>
      </c>
      <c r="D89" t="s">
        <v>249</v>
      </c>
      <c r="E89" s="1">
        <v>40332</v>
      </c>
      <c r="F89" t="s">
        <v>18</v>
      </c>
      <c r="G89" t="s">
        <v>83</v>
      </c>
      <c r="H89" t="s">
        <v>31</v>
      </c>
      <c r="I89" t="s">
        <v>11</v>
      </c>
      <c r="J89" t="s">
        <v>12</v>
      </c>
      <c r="K89">
        <v>1</v>
      </c>
      <c r="L89" t="s">
        <v>13</v>
      </c>
    </row>
    <row r="90" spans="1:12" x14ac:dyDescent="0.3">
      <c r="A90" t="str">
        <f>"090321651491"</f>
        <v>090321651491</v>
      </c>
      <c r="B90" t="s">
        <v>250</v>
      </c>
      <c r="C90" t="s">
        <v>251</v>
      </c>
      <c r="D90" t="s">
        <v>59</v>
      </c>
      <c r="E90" s="1">
        <v>39893</v>
      </c>
      <c r="F90" t="s">
        <v>8</v>
      </c>
      <c r="G90" t="s">
        <v>9</v>
      </c>
      <c r="H90" t="s">
        <v>31</v>
      </c>
      <c r="I90" t="s">
        <v>11</v>
      </c>
      <c r="J90" t="s">
        <v>12</v>
      </c>
      <c r="K90">
        <v>1</v>
      </c>
      <c r="L90" t="s">
        <v>13</v>
      </c>
    </row>
    <row r="91" spans="1:12" x14ac:dyDescent="0.3">
      <c r="A91" t="str">
        <f>"090613552738"</f>
        <v>090613552738</v>
      </c>
      <c r="B91" t="s">
        <v>252</v>
      </c>
      <c r="C91" t="s">
        <v>248</v>
      </c>
      <c r="D91" t="s">
        <v>218</v>
      </c>
      <c r="E91" s="1">
        <v>39977</v>
      </c>
      <c r="F91" t="s">
        <v>18</v>
      </c>
      <c r="G91" t="s">
        <v>47</v>
      </c>
      <c r="H91" t="s">
        <v>10</v>
      </c>
      <c r="I91" t="s">
        <v>11</v>
      </c>
      <c r="J91" t="s">
        <v>12</v>
      </c>
      <c r="K91">
        <v>1</v>
      </c>
      <c r="L91" t="s">
        <v>13</v>
      </c>
    </row>
    <row r="92" spans="1:12" x14ac:dyDescent="0.3">
      <c r="A92" t="str">
        <f>"150807501177"</f>
        <v>150807501177</v>
      </c>
      <c r="B92" t="s">
        <v>169</v>
      </c>
      <c r="C92" t="s">
        <v>253</v>
      </c>
      <c r="D92" t="s">
        <v>254</v>
      </c>
      <c r="E92" s="1">
        <v>42223</v>
      </c>
      <c r="F92" t="s">
        <v>18</v>
      </c>
      <c r="G92" t="s">
        <v>255</v>
      </c>
      <c r="H92" t="s">
        <v>22</v>
      </c>
      <c r="I92" t="s">
        <v>11</v>
      </c>
      <c r="J92" t="s">
        <v>12</v>
      </c>
      <c r="K92">
        <v>1</v>
      </c>
      <c r="L92" t="s">
        <v>13</v>
      </c>
    </row>
    <row r="93" spans="1:12" x14ac:dyDescent="0.3">
      <c r="A93" t="str">
        <f>"140315600793"</f>
        <v>140315600793</v>
      </c>
      <c r="B93" t="s">
        <v>256</v>
      </c>
      <c r="C93" t="s">
        <v>257</v>
      </c>
      <c r="D93" t="s">
        <v>258</v>
      </c>
      <c r="E93" s="1">
        <v>41713</v>
      </c>
      <c r="F93" t="s">
        <v>8</v>
      </c>
      <c r="G93" t="s">
        <v>233</v>
      </c>
      <c r="H93" t="s">
        <v>31</v>
      </c>
      <c r="I93" t="s">
        <v>11</v>
      </c>
      <c r="J93" t="s">
        <v>12</v>
      </c>
      <c r="K93">
        <v>2</v>
      </c>
      <c r="L93" t="s">
        <v>13</v>
      </c>
    </row>
    <row r="94" spans="1:12" x14ac:dyDescent="0.3">
      <c r="A94" t="str">
        <f>"150603502760"</f>
        <v>150603502760</v>
      </c>
      <c r="B94" t="s">
        <v>259</v>
      </c>
      <c r="C94" t="s">
        <v>260</v>
      </c>
      <c r="D94" t="s">
        <v>261</v>
      </c>
      <c r="E94" s="1">
        <v>42158</v>
      </c>
      <c r="F94" t="s">
        <v>18</v>
      </c>
      <c r="G94" t="s">
        <v>233</v>
      </c>
      <c r="H94" t="s">
        <v>26</v>
      </c>
      <c r="I94" t="s">
        <v>11</v>
      </c>
      <c r="J94" t="s">
        <v>27</v>
      </c>
      <c r="K94">
        <v>2</v>
      </c>
      <c r="L94" t="s">
        <v>13</v>
      </c>
    </row>
    <row r="95" spans="1:12" x14ac:dyDescent="0.3">
      <c r="A95" t="str">
        <f>"150324600724"</f>
        <v>150324600724</v>
      </c>
      <c r="B95" t="s">
        <v>262</v>
      </c>
      <c r="C95" t="s">
        <v>118</v>
      </c>
      <c r="D95" t="s">
        <v>59</v>
      </c>
      <c r="E95" s="1">
        <v>42087</v>
      </c>
      <c r="F95" t="s">
        <v>8</v>
      </c>
      <c r="G95" t="s">
        <v>233</v>
      </c>
      <c r="H95" t="s">
        <v>10</v>
      </c>
      <c r="I95" t="s">
        <v>11</v>
      </c>
      <c r="J95" t="s">
        <v>12</v>
      </c>
      <c r="K95">
        <v>2</v>
      </c>
      <c r="L95" t="s">
        <v>13</v>
      </c>
    </row>
    <row r="96" spans="1:12" x14ac:dyDescent="0.3">
      <c r="A96" t="str">
        <f>"150627602282"</f>
        <v>150627602282</v>
      </c>
      <c r="B96" t="s">
        <v>263</v>
      </c>
      <c r="C96" t="s">
        <v>264</v>
      </c>
      <c r="D96" t="s">
        <v>265</v>
      </c>
      <c r="E96" s="1">
        <v>42182</v>
      </c>
      <c r="F96" t="s">
        <v>8</v>
      </c>
      <c r="G96" t="s">
        <v>233</v>
      </c>
      <c r="H96" t="s">
        <v>26</v>
      </c>
      <c r="I96" t="s">
        <v>11</v>
      </c>
      <c r="J96" t="s">
        <v>27</v>
      </c>
      <c r="K96">
        <v>2</v>
      </c>
      <c r="L96" t="s">
        <v>13</v>
      </c>
    </row>
    <row r="97" spans="1:12" x14ac:dyDescent="0.3">
      <c r="A97" t="str">
        <f>"150329600147"</f>
        <v>150329600147</v>
      </c>
      <c r="B97" t="s">
        <v>266</v>
      </c>
      <c r="C97" t="s">
        <v>213</v>
      </c>
      <c r="D97" t="s">
        <v>267</v>
      </c>
      <c r="E97" s="1">
        <v>42092</v>
      </c>
      <c r="F97" t="s">
        <v>8</v>
      </c>
      <c r="G97" t="s">
        <v>233</v>
      </c>
      <c r="H97" t="s">
        <v>10</v>
      </c>
      <c r="I97" t="s">
        <v>11</v>
      </c>
      <c r="J97" t="s">
        <v>12</v>
      </c>
      <c r="K97">
        <v>2</v>
      </c>
      <c r="L97" t="s">
        <v>13</v>
      </c>
    </row>
    <row r="98" spans="1:12" x14ac:dyDescent="0.3">
      <c r="A98" t="str">
        <f>"141005600047"</f>
        <v>141005600047</v>
      </c>
      <c r="B98" t="s">
        <v>268</v>
      </c>
      <c r="C98" t="s">
        <v>269</v>
      </c>
      <c r="D98" t="s">
        <v>270</v>
      </c>
      <c r="E98" s="1">
        <v>41917</v>
      </c>
      <c r="F98" t="s">
        <v>8</v>
      </c>
      <c r="G98" t="s">
        <v>233</v>
      </c>
      <c r="H98" t="s">
        <v>26</v>
      </c>
      <c r="I98" t="s">
        <v>11</v>
      </c>
      <c r="J98" t="s">
        <v>27</v>
      </c>
      <c r="K98">
        <v>2</v>
      </c>
      <c r="L98" t="s">
        <v>13</v>
      </c>
    </row>
    <row r="99" spans="1:12" x14ac:dyDescent="0.3">
      <c r="A99" t="str">
        <f>"150613501549"</f>
        <v>150613501549</v>
      </c>
      <c r="B99" t="s">
        <v>271</v>
      </c>
      <c r="C99" t="s">
        <v>272</v>
      </c>
      <c r="D99" t="s">
        <v>249</v>
      </c>
      <c r="E99" s="1">
        <v>42168</v>
      </c>
      <c r="F99" t="s">
        <v>18</v>
      </c>
      <c r="G99" t="s">
        <v>233</v>
      </c>
      <c r="H99" t="s">
        <v>10</v>
      </c>
      <c r="I99" t="s">
        <v>11</v>
      </c>
      <c r="J99" t="s">
        <v>12</v>
      </c>
      <c r="K99">
        <v>2</v>
      </c>
      <c r="L99" t="s">
        <v>13</v>
      </c>
    </row>
    <row r="100" spans="1:12" x14ac:dyDescent="0.3">
      <c r="A100" t="str">
        <f>"151104502314"</f>
        <v>151104502314</v>
      </c>
      <c r="B100" t="s">
        <v>273</v>
      </c>
      <c r="C100" t="s">
        <v>274</v>
      </c>
      <c r="D100" t="s">
        <v>275</v>
      </c>
      <c r="E100" s="1">
        <v>42312</v>
      </c>
      <c r="F100" t="s">
        <v>18</v>
      </c>
      <c r="G100" t="s">
        <v>233</v>
      </c>
      <c r="H100" t="s">
        <v>26</v>
      </c>
      <c r="I100" t="s">
        <v>11</v>
      </c>
      <c r="J100" t="s">
        <v>27</v>
      </c>
      <c r="K100">
        <v>2</v>
      </c>
      <c r="L100" t="s">
        <v>13</v>
      </c>
    </row>
    <row r="101" spans="1:12" x14ac:dyDescent="0.3">
      <c r="A101" t="str">
        <f>"110515503812"</f>
        <v>110515503812</v>
      </c>
      <c r="B101" t="s">
        <v>276</v>
      </c>
      <c r="C101" t="s">
        <v>277</v>
      </c>
      <c r="D101" t="s">
        <v>278</v>
      </c>
      <c r="E101" s="1">
        <v>40678</v>
      </c>
      <c r="F101" t="s">
        <v>18</v>
      </c>
      <c r="G101" t="s">
        <v>83</v>
      </c>
      <c r="H101" t="s">
        <v>31</v>
      </c>
      <c r="I101" t="s">
        <v>11</v>
      </c>
      <c r="J101" t="s">
        <v>12</v>
      </c>
      <c r="K101">
        <v>1</v>
      </c>
      <c r="L101" t="s">
        <v>13</v>
      </c>
    </row>
    <row r="102" spans="1:12" x14ac:dyDescent="0.3">
      <c r="A102" t="str">
        <f>"080212654560"</f>
        <v>080212654560</v>
      </c>
      <c r="B102" t="s">
        <v>279</v>
      </c>
      <c r="C102" t="s">
        <v>280</v>
      </c>
      <c r="D102" t="s">
        <v>281</v>
      </c>
      <c r="E102" s="1">
        <v>39490</v>
      </c>
      <c r="F102" t="s">
        <v>8</v>
      </c>
      <c r="G102" t="s">
        <v>9</v>
      </c>
      <c r="H102" t="s">
        <v>31</v>
      </c>
      <c r="I102" t="s">
        <v>11</v>
      </c>
      <c r="J102" t="s">
        <v>12</v>
      </c>
      <c r="K102">
        <v>1</v>
      </c>
      <c r="L102" t="s">
        <v>13</v>
      </c>
    </row>
    <row r="103" spans="1:12" x14ac:dyDescent="0.3">
      <c r="A103" t="str">
        <f>"150716505889"</f>
        <v>150716505889</v>
      </c>
      <c r="B103" t="s">
        <v>282</v>
      </c>
      <c r="C103" t="s">
        <v>283</v>
      </c>
      <c r="D103" t="s">
        <v>284</v>
      </c>
      <c r="E103" s="1">
        <v>42201</v>
      </c>
      <c r="F103" t="s">
        <v>18</v>
      </c>
      <c r="G103" t="s">
        <v>233</v>
      </c>
      <c r="H103" t="s">
        <v>31</v>
      </c>
      <c r="I103" t="s">
        <v>11</v>
      </c>
      <c r="J103" t="s">
        <v>12</v>
      </c>
      <c r="K103">
        <v>2</v>
      </c>
      <c r="L103" t="s">
        <v>13</v>
      </c>
    </row>
    <row r="104" spans="1:12" x14ac:dyDescent="0.3">
      <c r="A104" t="str">
        <f>"131216600171"</f>
        <v>131216600171</v>
      </c>
      <c r="B104" t="s">
        <v>285</v>
      </c>
      <c r="C104" t="s">
        <v>286</v>
      </c>
      <c r="D104" t="s">
        <v>287</v>
      </c>
      <c r="E104" s="1">
        <v>41624</v>
      </c>
      <c r="F104" t="s">
        <v>8</v>
      </c>
      <c r="G104" t="s">
        <v>200</v>
      </c>
      <c r="H104" t="s">
        <v>26</v>
      </c>
      <c r="I104" t="s">
        <v>11</v>
      </c>
      <c r="J104" t="s">
        <v>27</v>
      </c>
      <c r="K104">
        <v>1</v>
      </c>
      <c r="L104" t="s">
        <v>13</v>
      </c>
    </row>
    <row r="105" spans="1:12" x14ac:dyDescent="0.3">
      <c r="A105" t="str">
        <f>"110601605892"</f>
        <v>110601605892</v>
      </c>
      <c r="B105" t="s">
        <v>288</v>
      </c>
      <c r="C105" t="s">
        <v>42</v>
      </c>
      <c r="D105" t="s">
        <v>289</v>
      </c>
      <c r="E105" s="1">
        <v>40695</v>
      </c>
      <c r="F105" t="s">
        <v>8</v>
      </c>
      <c r="G105" t="s">
        <v>134</v>
      </c>
      <c r="H105" t="s">
        <v>22</v>
      </c>
      <c r="I105" t="s">
        <v>11</v>
      </c>
      <c r="J105" t="s">
        <v>12</v>
      </c>
      <c r="K105">
        <v>1</v>
      </c>
      <c r="L105" t="s">
        <v>13</v>
      </c>
    </row>
    <row r="106" spans="1:12" x14ac:dyDescent="0.3">
      <c r="A106" t="str">
        <f>"140326501031"</f>
        <v>140326501031</v>
      </c>
      <c r="B106" t="s">
        <v>290</v>
      </c>
      <c r="C106" t="s">
        <v>291</v>
      </c>
      <c r="D106" t="s">
        <v>292</v>
      </c>
      <c r="E106" s="1">
        <v>41724</v>
      </c>
      <c r="F106" t="s">
        <v>18</v>
      </c>
      <c r="G106" t="s">
        <v>233</v>
      </c>
      <c r="H106" t="s">
        <v>31</v>
      </c>
      <c r="I106" t="s">
        <v>11</v>
      </c>
      <c r="J106" t="s">
        <v>12</v>
      </c>
      <c r="K106">
        <v>2</v>
      </c>
      <c r="L106" t="s">
        <v>13</v>
      </c>
    </row>
    <row r="107" spans="1:12" x14ac:dyDescent="0.3">
      <c r="A107" t="str">
        <f>"150821600381"</f>
        <v>150821600381</v>
      </c>
      <c r="B107" t="s">
        <v>293</v>
      </c>
      <c r="C107" t="s">
        <v>294</v>
      </c>
      <c r="D107" t="s">
        <v>295</v>
      </c>
      <c r="E107" s="1">
        <v>42237</v>
      </c>
      <c r="F107" t="s">
        <v>8</v>
      </c>
      <c r="G107" t="s">
        <v>233</v>
      </c>
      <c r="H107" t="s">
        <v>26</v>
      </c>
      <c r="I107" t="s">
        <v>11</v>
      </c>
      <c r="J107" t="s">
        <v>27</v>
      </c>
      <c r="K107">
        <v>2</v>
      </c>
      <c r="L107" t="s">
        <v>13</v>
      </c>
    </row>
    <row r="108" spans="1:12" x14ac:dyDescent="0.3">
      <c r="A108" t="str">
        <f>"141005501544"</f>
        <v>141005501544</v>
      </c>
      <c r="B108" t="s">
        <v>296</v>
      </c>
      <c r="C108" t="s">
        <v>297</v>
      </c>
      <c r="D108" t="s">
        <v>227</v>
      </c>
      <c r="E108" s="1">
        <v>41917</v>
      </c>
      <c r="F108" t="s">
        <v>18</v>
      </c>
      <c r="G108" t="s">
        <v>233</v>
      </c>
      <c r="H108" t="s">
        <v>22</v>
      </c>
      <c r="I108" t="s">
        <v>11</v>
      </c>
      <c r="J108" t="s">
        <v>12</v>
      </c>
      <c r="K108">
        <v>2</v>
      </c>
      <c r="L108" t="s">
        <v>13</v>
      </c>
    </row>
    <row r="109" spans="1:12" x14ac:dyDescent="0.3">
      <c r="A109" t="str">
        <f>"150521503723"</f>
        <v>150521503723</v>
      </c>
      <c r="B109" t="s">
        <v>298</v>
      </c>
      <c r="C109" t="s">
        <v>283</v>
      </c>
      <c r="D109" t="s">
        <v>299</v>
      </c>
      <c r="E109" s="1">
        <v>42145</v>
      </c>
      <c r="F109" t="s">
        <v>18</v>
      </c>
      <c r="G109" t="s">
        <v>255</v>
      </c>
      <c r="H109" t="s">
        <v>26</v>
      </c>
      <c r="I109" t="s">
        <v>11</v>
      </c>
      <c r="J109" t="s">
        <v>27</v>
      </c>
      <c r="K109">
        <v>2</v>
      </c>
      <c r="L109" t="s">
        <v>13</v>
      </c>
    </row>
    <row r="110" spans="1:12" x14ac:dyDescent="0.3">
      <c r="A110" t="str">
        <f>"150129601306"</f>
        <v>150129601306</v>
      </c>
      <c r="B110" t="s">
        <v>300</v>
      </c>
      <c r="C110" t="s">
        <v>301</v>
      </c>
      <c r="D110" t="s">
        <v>302</v>
      </c>
      <c r="E110" s="1">
        <v>42033</v>
      </c>
      <c r="F110" t="s">
        <v>8</v>
      </c>
      <c r="G110" t="s">
        <v>255</v>
      </c>
      <c r="H110" t="s">
        <v>144</v>
      </c>
      <c r="I110" t="s">
        <v>11</v>
      </c>
      <c r="J110" t="s">
        <v>27</v>
      </c>
      <c r="K110">
        <v>2</v>
      </c>
      <c r="L110" t="s">
        <v>13</v>
      </c>
    </row>
    <row r="111" spans="1:12" x14ac:dyDescent="0.3">
      <c r="A111" t="str">
        <f>"150817501657"</f>
        <v>150817501657</v>
      </c>
      <c r="B111" t="s">
        <v>135</v>
      </c>
      <c r="C111" t="s">
        <v>195</v>
      </c>
      <c r="D111" t="s">
        <v>137</v>
      </c>
      <c r="E111" s="1">
        <v>42233</v>
      </c>
      <c r="F111" t="s">
        <v>18</v>
      </c>
      <c r="G111" t="s">
        <v>255</v>
      </c>
      <c r="H111" t="s">
        <v>26</v>
      </c>
      <c r="I111" t="s">
        <v>11</v>
      </c>
      <c r="J111" t="s">
        <v>27</v>
      </c>
      <c r="K111">
        <v>2</v>
      </c>
      <c r="L111" t="s">
        <v>13</v>
      </c>
    </row>
    <row r="112" spans="1:12" x14ac:dyDescent="0.3">
      <c r="A112" t="str">
        <f>"150411603632"</f>
        <v>150411603632</v>
      </c>
      <c r="B112" t="s">
        <v>303</v>
      </c>
      <c r="C112" t="s">
        <v>304</v>
      </c>
      <c r="D112" t="s">
        <v>305</v>
      </c>
      <c r="E112" s="1">
        <v>42105</v>
      </c>
      <c r="F112" t="s">
        <v>8</v>
      </c>
      <c r="G112" t="s">
        <v>255</v>
      </c>
      <c r="H112" t="s">
        <v>22</v>
      </c>
      <c r="I112" t="s">
        <v>11</v>
      </c>
      <c r="J112" t="s">
        <v>12</v>
      </c>
      <c r="K112">
        <v>1</v>
      </c>
      <c r="L112" t="s">
        <v>13</v>
      </c>
    </row>
    <row r="113" spans="1:12" x14ac:dyDescent="0.3">
      <c r="A113" t="str">
        <f>"160213501090"</f>
        <v>160213501090</v>
      </c>
      <c r="B113" t="s">
        <v>306</v>
      </c>
      <c r="C113" t="s">
        <v>307</v>
      </c>
      <c r="D113" t="s">
        <v>308</v>
      </c>
      <c r="E113" s="1">
        <v>42413</v>
      </c>
      <c r="F113" t="s">
        <v>18</v>
      </c>
      <c r="G113" t="s">
        <v>255</v>
      </c>
      <c r="H113" t="s">
        <v>31</v>
      </c>
      <c r="I113" t="s">
        <v>11</v>
      </c>
      <c r="J113" t="s">
        <v>12</v>
      </c>
      <c r="K113">
        <v>2</v>
      </c>
      <c r="L113" t="s">
        <v>13</v>
      </c>
    </row>
    <row r="114" spans="1:12" x14ac:dyDescent="0.3">
      <c r="A114" t="str">
        <f>"160120602565"</f>
        <v>160120602565</v>
      </c>
      <c r="B114" t="s">
        <v>309</v>
      </c>
      <c r="C114" t="s">
        <v>310</v>
      </c>
      <c r="D114" t="s">
        <v>119</v>
      </c>
      <c r="E114" s="1">
        <v>42389</v>
      </c>
      <c r="F114" t="s">
        <v>8</v>
      </c>
      <c r="G114" t="s">
        <v>255</v>
      </c>
      <c r="H114" t="s">
        <v>10</v>
      </c>
      <c r="I114" t="s">
        <v>11</v>
      </c>
      <c r="J114" t="s">
        <v>12</v>
      </c>
      <c r="K114">
        <v>2</v>
      </c>
      <c r="L114" t="s">
        <v>13</v>
      </c>
    </row>
    <row r="115" spans="1:12" x14ac:dyDescent="0.3">
      <c r="A115" t="str">
        <f>"151007600555"</f>
        <v>151007600555</v>
      </c>
      <c r="B115" t="s">
        <v>311</v>
      </c>
      <c r="C115" t="s">
        <v>82</v>
      </c>
      <c r="D115" t="s">
        <v>246</v>
      </c>
      <c r="E115" s="1">
        <v>42284</v>
      </c>
      <c r="F115" t="s">
        <v>8</v>
      </c>
      <c r="G115" t="s">
        <v>255</v>
      </c>
      <c r="H115" t="s">
        <v>10</v>
      </c>
      <c r="I115" t="s">
        <v>11</v>
      </c>
      <c r="J115" t="s">
        <v>12</v>
      </c>
      <c r="K115">
        <v>2</v>
      </c>
      <c r="L115" t="s">
        <v>13</v>
      </c>
    </row>
    <row r="116" spans="1:12" x14ac:dyDescent="0.3">
      <c r="A116" t="str">
        <f>"150505500953"</f>
        <v>150505500953</v>
      </c>
      <c r="B116" t="s">
        <v>312</v>
      </c>
      <c r="C116" t="s">
        <v>121</v>
      </c>
      <c r="D116" t="s">
        <v>313</v>
      </c>
      <c r="E116" s="1">
        <v>42129</v>
      </c>
      <c r="F116" t="s">
        <v>18</v>
      </c>
      <c r="G116" t="s">
        <v>255</v>
      </c>
      <c r="H116" t="s">
        <v>31</v>
      </c>
      <c r="I116" t="s">
        <v>11</v>
      </c>
      <c r="J116" t="s">
        <v>12</v>
      </c>
      <c r="K116">
        <v>2</v>
      </c>
      <c r="L116" t="s">
        <v>13</v>
      </c>
    </row>
    <row r="117" spans="1:12" x14ac:dyDescent="0.3">
      <c r="A117" t="str">
        <f>"150126501274"</f>
        <v>150126501274</v>
      </c>
      <c r="B117" t="s">
        <v>314</v>
      </c>
      <c r="C117" t="s">
        <v>121</v>
      </c>
      <c r="D117" t="s">
        <v>218</v>
      </c>
      <c r="E117" s="1">
        <v>42030</v>
      </c>
      <c r="F117" t="s">
        <v>18</v>
      </c>
      <c r="G117" t="s">
        <v>255</v>
      </c>
      <c r="H117" t="s">
        <v>31</v>
      </c>
      <c r="I117" t="s">
        <v>11</v>
      </c>
      <c r="J117" t="s">
        <v>12</v>
      </c>
      <c r="K117">
        <v>2</v>
      </c>
      <c r="L117" t="s">
        <v>13</v>
      </c>
    </row>
    <row r="118" spans="1:12" x14ac:dyDescent="0.3">
      <c r="A118" t="str">
        <f>"120325503336"</f>
        <v>120325503336</v>
      </c>
      <c r="B118" t="s">
        <v>315</v>
      </c>
      <c r="C118" t="s">
        <v>316</v>
      </c>
      <c r="D118" t="s">
        <v>317</v>
      </c>
      <c r="E118" s="1">
        <v>40993</v>
      </c>
      <c r="F118" t="s">
        <v>18</v>
      </c>
      <c r="G118" t="s">
        <v>83</v>
      </c>
      <c r="H118" t="s">
        <v>26</v>
      </c>
      <c r="I118" t="s">
        <v>11</v>
      </c>
      <c r="J118" t="s">
        <v>27</v>
      </c>
      <c r="K118">
        <v>1</v>
      </c>
      <c r="L118" t="s">
        <v>13</v>
      </c>
    </row>
    <row r="119" spans="1:12" x14ac:dyDescent="0.3">
      <c r="A119" t="str">
        <f>"160710605051"</f>
        <v>160710605051</v>
      </c>
      <c r="B119" t="s">
        <v>318</v>
      </c>
      <c r="C119" t="s">
        <v>319</v>
      </c>
      <c r="D119" t="s">
        <v>320</v>
      </c>
      <c r="E119" s="1">
        <v>42561</v>
      </c>
      <c r="F119" t="s">
        <v>8</v>
      </c>
      <c r="G119" t="s">
        <v>255</v>
      </c>
      <c r="H119" t="s">
        <v>26</v>
      </c>
      <c r="I119" t="s">
        <v>11</v>
      </c>
      <c r="J119" t="s">
        <v>27</v>
      </c>
      <c r="K119">
        <v>2</v>
      </c>
      <c r="L119" t="s">
        <v>13</v>
      </c>
    </row>
    <row r="120" spans="1:12" x14ac:dyDescent="0.3">
      <c r="A120" t="str">
        <f>"150605603489"</f>
        <v>150605603489</v>
      </c>
      <c r="B120" t="s">
        <v>321</v>
      </c>
      <c r="C120" t="s">
        <v>322</v>
      </c>
      <c r="D120" t="s">
        <v>323</v>
      </c>
      <c r="E120" s="1">
        <v>42160</v>
      </c>
      <c r="F120" t="s">
        <v>8</v>
      </c>
      <c r="G120" t="s">
        <v>255</v>
      </c>
      <c r="H120" t="s">
        <v>144</v>
      </c>
      <c r="I120" t="s">
        <v>11</v>
      </c>
      <c r="J120" t="s">
        <v>27</v>
      </c>
      <c r="K120">
        <v>2</v>
      </c>
      <c r="L120" t="s">
        <v>13</v>
      </c>
    </row>
    <row r="121" spans="1:12" x14ac:dyDescent="0.3">
      <c r="A121" t="str">
        <f>"160507500447"</f>
        <v>160507500447</v>
      </c>
      <c r="B121" t="s">
        <v>324</v>
      </c>
      <c r="C121" t="s">
        <v>325</v>
      </c>
      <c r="D121" t="s">
        <v>326</v>
      </c>
      <c r="E121" s="1">
        <v>42497</v>
      </c>
      <c r="F121" t="s">
        <v>18</v>
      </c>
      <c r="G121" t="s">
        <v>255</v>
      </c>
      <c r="H121" t="s">
        <v>31</v>
      </c>
      <c r="I121" t="s">
        <v>11</v>
      </c>
      <c r="J121" t="s">
        <v>12</v>
      </c>
      <c r="K121">
        <v>2</v>
      </c>
      <c r="L121" t="s">
        <v>13</v>
      </c>
    </row>
    <row r="122" spans="1:12" x14ac:dyDescent="0.3">
      <c r="A122" t="str">
        <f>"160304501739"</f>
        <v>160304501739</v>
      </c>
      <c r="B122" t="s">
        <v>327</v>
      </c>
      <c r="C122" t="s">
        <v>328</v>
      </c>
      <c r="D122" t="s">
        <v>329</v>
      </c>
      <c r="E122" s="1">
        <v>42433</v>
      </c>
      <c r="F122" t="s">
        <v>18</v>
      </c>
      <c r="G122" t="s">
        <v>330</v>
      </c>
      <c r="H122" t="s">
        <v>22</v>
      </c>
      <c r="I122" t="s">
        <v>11</v>
      </c>
      <c r="J122" t="s">
        <v>12</v>
      </c>
      <c r="K122">
        <v>1</v>
      </c>
      <c r="L122" t="s">
        <v>13</v>
      </c>
    </row>
    <row r="123" spans="1:12" x14ac:dyDescent="0.3">
      <c r="A123" t="str">
        <f>"150825606261"</f>
        <v>150825606261</v>
      </c>
      <c r="B123" t="s">
        <v>331</v>
      </c>
      <c r="C123" t="s">
        <v>332</v>
      </c>
      <c r="D123" t="s">
        <v>333</v>
      </c>
      <c r="E123" s="1">
        <v>42241</v>
      </c>
      <c r="F123" t="s">
        <v>8</v>
      </c>
      <c r="G123" t="s">
        <v>233</v>
      </c>
      <c r="H123" t="s">
        <v>31</v>
      </c>
      <c r="I123" t="s">
        <v>11</v>
      </c>
      <c r="J123" t="s">
        <v>12</v>
      </c>
      <c r="K123">
        <v>2</v>
      </c>
      <c r="L123" t="s">
        <v>13</v>
      </c>
    </row>
    <row r="124" spans="1:12" x14ac:dyDescent="0.3">
      <c r="A124" t="str">
        <f>"160617505684"</f>
        <v>160617505684</v>
      </c>
      <c r="B124" t="s">
        <v>334</v>
      </c>
      <c r="C124" t="s">
        <v>335</v>
      </c>
      <c r="D124" t="s">
        <v>336</v>
      </c>
      <c r="E124" s="1">
        <v>42538</v>
      </c>
      <c r="F124" t="s">
        <v>18</v>
      </c>
      <c r="G124" t="s">
        <v>255</v>
      </c>
      <c r="H124" t="s">
        <v>144</v>
      </c>
      <c r="I124" t="s">
        <v>11</v>
      </c>
      <c r="J124" t="s">
        <v>27</v>
      </c>
      <c r="K124">
        <v>2</v>
      </c>
      <c r="L124" t="s">
        <v>13</v>
      </c>
    </row>
    <row r="125" spans="1:12" x14ac:dyDescent="0.3">
      <c r="A125" t="str">
        <f>"110904600323"</f>
        <v>110904600323</v>
      </c>
      <c r="B125" t="s">
        <v>337</v>
      </c>
      <c r="C125" t="s">
        <v>167</v>
      </c>
      <c r="D125" t="s">
        <v>168</v>
      </c>
      <c r="E125" s="1">
        <v>40790</v>
      </c>
      <c r="F125" t="s">
        <v>8</v>
      </c>
      <c r="G125" t="s">
        <v>83</v>
      </c>
      <c r="H125" t="s">
        <v>10</v>
      </c>
      <c r="I125" t="s">
        <v>11</v>
      </c>
      <c r="J125" t="s">
        <v>12</v>
      </c>
      <c r="K125">
        <v>1</v>
      </c>
      <c r="L125" t="s">
        <v>13</v>
      </c>
    </row>
    <row r="126" spans="1:12" x14ac:dyDescent="0.3">
      <c r="A126" t="str">
        <f>"090920650182"</f>
        <v>090920650182</v>
      </c>
      <c r="B126" t="s">
        <v>337</v>
      </c>
      <c r="C126" t="s">
        <v>338</v>
      </c>
      <c r="D126" t="s">
        <v>168</v>
      </c>
      <c r="E126" s="1">
        <v>40076</v>
      </c>
      <c r="F126" t="s">
        <v>8</v>
      </c>
      <c r="G126" t="s">
        <v>47</v>
      </c>
      <c r="H126" t="s">
        <v>31</v>
      </c>
      <c r="I126" t="s">
        <v>11</v>
      </c>
      <c r="J126" t="s">
        <v>12</v>
      </c>
      <c r="K126">
        <v>1</v>
      </c>
      <c r="L126" t="s">
        <v>13</v>
      </c>
    </row>
    <row r="127" spans="1:12" x14ac:dyDescent="0.3">
      <c r="A127" t="str">
        <f>"150630501363"</f>
        <v>150630501363</v>
      </c>
      <c r="B127" t="s">
        <v>339</v>
      </c>
      <c r="C127" t="s">
        <v>226</v>
      </c>
      <c r="D127" t="s">
        <v>340</v>
      </c>
      <c r="E127" s="1">
        <v>42185</v>
      </c>
      <c r="F127" t="s">
        <v>18</v>
      </c>
      <c r="G127" t="s">
        <v>255</v>
      </c>
      <c r="H127" t="s">
        <v>22</v>
      </c>
      <c r="I127" t="s">
        <v>11</v>
      </c>
      <c r="J127" t="s">
        <v>12</v>
      </c>
      <c r="K127">
        <v>1</v>
      </c>
      <c r="L127" t="s">
        <v>13</v>
      </c>
    </row>
    <row r="128" spans="1:12" x14ac:dyDescent="0.3">
      <c r="A128" t="str">
        <f>"150228600465"</f>
        <v>150228600465</v>
      </c>
      <c r="B128" t="s">
        <v>41</v>
      </c>
      <c r="C128" t="s">
        <v>341</v>
      </c>
      <c r="D128" t="s">
        <v>43</v>
      </c>
      <c r="E128" s="1">
        <v>42063</v>
      </c>
      <c r="F128" t="s">
        <v>8</v>
      </c>
      <c r="G128" t="s">
        <v>255</v>
      </c>
      <c r="H128" t="s">
        <v>10</v>
      </c>
      <c r="I128" t="s">
        <v>11</v>
      </c>
      <c r="J128" t="s">
        <v>12</v>
      </c>
      <c r="K128">
        <v>2</v>
      </c>
      <c r="L128" t="s">
        <v>13</v>
      </c>
    </row>
    <row r="129" spans="1:12" x14ac:dyDescent="0.3">
      <c r="A129" t="str">
        <f>"151026500681"</f>
        <v>151026500681</v>
      </c>
      <c r="B129" t="s">
        <v>342</v>
      </c>
      <c r="C129" t="s">
        <v>343</v>
      </c>
      <c r="D129" t="s">
        <v>249</v>
      </c>
      <c r="E129" s="1">
        <v>42303</v>
      </c>
      <c r="F129" t="s">
        <v>18</v>
      </c>
      <c r="G129" t="s">
        <v>255</v>
      </c>
      <c r="H129" t="s">
        <v>31</v>
      </c>
      <c r="I129" t="s">
        <v>11</v>
      </c>
      <c r="J129" t="s">
        <v>12</v>
      </c>
      <c r="K129">
        <v>2</v>
      </c>
      <c r="L129" t="s">
        <v>13</v>
      </c>
    </row>
    <row r="130" spans="1:12" x14ac:dyDescent="0.3">
      <c r="A130" t="str">
        <f>"130719502523"</f>
        <v>130719502523</v>
      </c>
      <c r="B130" t="s">
        <v>344</v>
      </c>
      <c r="C130" t="s">
        <v>345</v>
      </c>
      <c r="D130" t="s">
        <v>346</v>
      </c>
      <c r="E130" s="1">
        <v>41474</v>
      </c>
      <c r="F130" t="s">
        <v>18</v>
      </c>
      <c r="G130" t="s">
        <v>200</v>
      </c>
      <c r="H130" t="s">
        <v>31</v>
      </c>
      <c r="I130" t="s">
        <v>11</v>
      </c>
      <c r="J130" t="s">
        <v>12</v>
      </c>
      <c r="K130">
        <v>1</v>
      </c>
      <c r="L130" t="s">
        <v>13</v>
      </c>
    </row>
    <row r="131" spans="1:12" x14ac:dyDescent="0.3">
      <c r="A131" t="str">
        <f>"150415505486"</f>
        <v>150415505486</v>
      </c>
      <c r="B131" t="s">
        <v>347</v>
      </c>
      <c r="C131" t="s">
        <v>348</v>
      </c>
      <c r="D131" t="s">
        <v>67</v>
      </c>
      <c r="E131" s="1">
        <v>42109</v>
      </c>
      <c r="F131" t="s">
        <v>18</v>
      </c>
      <c r="G131" t="s">
        <v>233</v>
      </c>
      <c r="H131" t="s">
        <v>26</v>
      </c>
      <c r="I131" t="s">
        <v>11</v>
      </c>
      <c r="J131" t="s">
        <v>27</v>
      </c>
      <c r="K131">
        <v>2</v>
      </c>
      <c r="L131" t="s">
        <v>13</v>
      </c>
    </row>
    <row r="132" spans="1:12" x14ac:dyDescent="0.3">
      <c r="A132" t="str">
        <f>"140102502676"</f>
        <v>140102502676</v>
      </c>
      <c r="B132" t="s">
        <v>349</v>
      </c>
      <c r="C132" t="s">
        <v>350</v>
      </c>
      <c r="D132" t="s">
        <v>351</v>
      </c>
      <c r="E132" s="1">
        <v>41641</v>
      </c>
      <c r="F132" t="s">
        <v>18</v>
      </c>
      <c r="G132" t="s">
        <v>200</v>
      </c>
      <c r="H132" t="s">
        <v>31</v>
      </c>
      <c r="I132" t="s">
        <v>11</v>
      </c>
      <c r="J132" t="s">
        <v>12</v>
      </c>
      <c r="K132">
        <v>1</v>
      </c>
      <c r="L132" t="s">
        <v>13</v>
      </c>
    </row>
    <row r="133" spans="1:12" x14ac:dyDescent="0.3">
      <c r="A133" t="str">
        <f>"150204601006"</f>
        <v>150204601006</v>
      </c>
      <c r="B133" t="s">
        <v>352</v>
      </c>
      <c r="C133" t="s">
        <v>353</v>
      </c>
      <c r="D133" t="s">
        <v>354</v>
      </c>
      <c r="E133" s="1">
        <v>42039</v>
      </c>
      <c r="F133" t="s">
        <v>8</v>
      </c>
      <c r="G133" t="s">
        <v>233</v>
      </c>
      <c r="H133" t="s">
        <v>10</v>
      </c>
      <c r="I133" t="s">
        <v>11</v>
      </c>
      <c r="J133" t="s">
        <v>12</v>
      </c>
      <c r="K133">
        <v>2</v>
      </c>
      <c r="L133" t="s">
        <v>13</v>
      </c>
    </row>
    <row r="134" spans="1:12" x14ac:dyDescent="0.3">
      <c r="A134" t="str">
        <f>"150721503027"</f>
        <v>150721503027</v>
      </c>
      <c r="B134" t="s">
        <v>355</v>
      </c>
      <c r="C134" t="s">
        <v>356</v>
      </c>
      <c r="D134" t="s">
        <v>129</v>
      </c>
      <c r="E134" s="1">
        <v>42206</v>
      </c>
      <c r="F134" t="s">
        <v>18</v>
      </c>
      <c r="G134" t="s">
        <v>255</v>
      </c>
      <c r="H134" t="s">
        <v>10</v>
      </c>
      <c r="I134" t="s">
        <v>11</v>
      </c>
      <c r="J134" t="s">
        <v>12</v>
      </c>
      <c r="K134">
        <v>2</v>
      </c>
      <c r="L134" t="s">
        <v>13</v>
      </c>
    </row>
    <row r="135" spans="1:12" x14ac:dyDescent="0.3">
      <c r="A135" t="str">
        <f>"150825500226"</f>
        <v>150825500226</v>
      </c>
      <c r="B135" t="s">
        <v>357</v>
      </c>
      <c r="C135" t="s">
        <v>328</v>
      </c>
      <c r="D135" t="s">
        <v>30</v>
      </c>
      <c r="E135" s="1">
        <v>42241</v>
      </c>
      <c r="F135" t="s">
        <v>18</v>
      </c>
      <c r="G135" t="s">
        <v>255</v>
      </c>
      <c r="H135" t="s">
        <v>10</v>
      </c>
      <c r="I135" t="s">
        <v>11</v>
      </c>
      <c r="J135" t="s">
        <v>12</v>
      </c>
      <c r="K135">
        <v>2</v>
      </c>
      <c r="L135" t="s">
        <v>13</v>
      </c>
    </row>
    <row r="136" spans="1:12" x14ac:dyDescent="0.3">
      <c r="A136" t="str">
        <f>"151129601963"</f>
        <v>151129601963</v>
      </c>
      <c r="B136" t="s">
        <v>358</v>
      </c>
      <c r="C136" t="s">
        <v>359</v>
      </c>
      <c r="D136" t="s">
        <v>360</v>
      </c>
      <c r="E136" s="1">
        <v>42337</v>
      </c>
      <c r="F136" t="s">
        <v>8</v>
      </c>
      <c r="G136" t="s">
        <v>255</v>
      </c>
      <c r="H136" t="s">
        <v>10</v>
      </c>
      <c r="I136" t="s">
        <v>11</v>
      </c>
      <c r="J136" t="s">
        <v>12</v>
      </c>
      <c r="K136">
        <v>2</v>
      </c>
      <c r="L136" t="s">
        <v>13</v>
      </c>
    </row>
    <row r="137" spans="1:12" x14ac:dyDescent="0.3">
      <c r="A137" t="str">
        <f>"150911600071"</f>
        <v>150911600071</v>
      </c>
      <c r="B137" t="s">
        <v>361</v>
      </c>
      <c r="C137" t="s">
        <v>362</v>
      </c>
      <c r="D137" t="s">
        <v>363</v>
      </c>
      <c r="E137" s="1">
        <v>42258</v>
      </c>
      <c r="F137" t="s">
        <v>8</v>
      </c>
      <c r="G137" t="s">
        <v>255</v>
      </c>
      <c r="H137" t="s">
        <v>31</v>
      </c>
      <c r="I137" t="s">
        <v>11</v>
      </c>
      <c r="J137" t="s">
        <v>12</v>
      </c>
      <c r="K137">
        <v>2</v>
      </c>
      <c r="L137" t="s">
        <v>13</v>
      </c>
    </row>
    <row r="138" spans="1:12" x14ac:dyDescent="0.3">
      <c r="A138" t="str">
        <f>"150425601761"</f>
        <v>150425601761</v>
      </c>
      <c r="B138" t="s">
        <v>364</v>
      </c>
      <c r="C138" t="s">
        <v>365</v>
      </c>
      <c r="D138" t="s">
        <v>366</v>
      </c>
      <c r="E138" s="1">
        <v>42119</v>
      </c>
      <c r="F138" t="s">
        <v>8</v>
      </c>
      <c r="G138" t="s">
        <v>255</v>
      </c>
      <c r="H138" t="s">
        <v>22</v>
      </c>
      <c r="I138" t="s">
        <v>11</v>
      </c>
      <c r="J138" t="s">
        <v>12</v>
      </c>
      <c r="K138">
        <v>1</v>
      </c>
      <c r="L138" t="s">
        <v>13</v>
      </c>
    </row>
    <row r="139" spans="1:12" x14ac:dyDescent="0.3">
      <c r="A139" t="str">
        <f>"150209500118"</f>
        <v>150209500118</v>
      </c>
      <c r="B139" t="s">
        <v>367</v>
      </c>
      <c r="C139" t="s">
        <v>368</v>
      </c>
      <c r="D139" t="s">
        <v>369</v>
      </c>
      <c r="E139" s="1">
        <v>42044</v>
      </c>
      <c r="F139" t="s">
        <v>18</v>
      </c>
      <c r="G139" t="s">
        <v>255</v>
      </c>
      <c r="H139" t="s">
        <v>31</v>
      </c>
      <c r="I139" t="s">
        <v>11</v>
      </c>
      <c r="J139" t="s">
        <v>12</v>
      </c>
      <c r="K139">
        <v>2</v>
      </c>
      <c r="L139" t="s">
        <v>13</v>
      </c>
    </row>
    <row r="140" spans="1:12" x14ac:dyDescent="0.3">
      <c r="A140" t="str">
        <f>"150622602215"</f>
        <v>150622602215</v>
      </c>
      <c r="B140" t="s">
        <v>370</v>
      </c>
      <c r="C140" t="s">
        <v>213</v>
      </c>
      <c r="D140" t="s">
        <v>124</v>
      </c>
      <c r="E140" s="1">
        <v>42177</v>
      </c>
      <c r="F140" t="s">
        <v>8</v>
      </c>
      <c r="G140" t="s">
        <v>255</v>
      </c>
      <c r="H140" t="s">
        <v>22</v>
      </c>
      <c r="I140" t="s">
        <v>11</v>
      </c>
      <c r="J140" t="s">
        <v>12</v>
      </c>
      <c r="K140">
        <v>1</v>
      </c>
      <c r="L140" t="s">
        <v>13</v>
      </c>
    </row>
    <row r="141" spans="1:12" x14ac:dyDescent="0.3">
      <c r="A141" t="str">
        <f>"120920500544"</f>
        <v>120920500544</v>
      </c>
      <c r="B141" t="s">
        <v>371</v>
      </c>
      <c r="C141" t="s">
        <v>45</v>
      </c>
      <c r="D141" t="s">
        <v>372</v>
      </c>
      <c r="E141" s="1">
        <v>41172</v>
      </c>
      <c r="F141" t="s">
        <v>18</v>
      </c>
      <c r="G141" t="s">
        <v>134</v>
      </c>
      <c r="H141" t="s">
        <v>31</v>
      </c>
      <c r="I141" t="s">
        <v>11</v>
      </c>
      <c r="J141" t="s">
        <v>12</v>
      </c>
      <c r="K141">
        <v>1</v>
      </c>
      <c r="L141" t="s">
        <v>13</v>
      </c>
    </row>
    <row r="142" spans="1:12" x14ac:dyDescent="0.3">
      <c r="A142" t="str">
        <f>"150601502234"</f>
        <v>150601502234</v>
      </c>
      <c r="B142" t="s">
        <v>373</v>
      </c>
      <c r="C142" t="s">
        <v>374</v>
      </c>
      <c r="D142" t="s">
        <v>375</v>
      </c>
      <c r="E142" s="1">
        <v>42156</v>
      </c>
      <c r="F142" t="s">
        <v>18</v>
      </c>
      <c r="G142" t="s">
        <v>255</v>
      </c>
      <c r="H142" t="s">
        <v>22</v>
      </c>
      <c r="I142" t="s">
        <v>11</v>
      </c>
      <c r="J142" t="s">
        <v>12</v>
      </c>
      <c r="K142">
        <v>1</v>
      </c>
      <c r="L142" t="s">
        <v>13</v>
      </c>
    </row>
    <row r="143" spans="1:12" x14ac:dyDescent="0.3">
      <c r="A143" t="str">
        <f>"080401000075"</f>
        <v>080401000075</v>
      </c>
      <c r="B143" t="s">
        <v>376</v>
      </c>
      <c r="C143" t="s">
        <v>377</v>
      </c>
      <c r="D143" t="s">
        <v>378</v>
      </c>
      <c r="E143" s="1">
        <v>39539</v>
      </c>
      <c r="F143" t="s">
        <v>8</v>
      </c>
      <c r="G143" t="s">
        <v>9</v>
      </c>
      <c r="H143" t="s">
        <v>26</v>
      </c>
      <c r="I143" t="s">
        <v>11</v>
      </c>
      <c r="J143" t="s">
        <v>27</v>
      </c>
      <c r="K143">
        <v>1</v>
      </c>
      <c r="L143" t="s">
        <v>13</v>
      </c>
    </row>
    <row r="144" spans="1:12" x14ac:dyDescent="0.3">
      <c r="A144" t="str">
        <f>"141129501539"</f>
        <v>141129501539</v>
      </c>
      <c r="B144" t="s">
        <v>379</v>
      </c>
      <c r="C144" t="s">
        <v>380</v>
      </c>
      <c r="D144" t="s">
        <v>227</v>
      </c>
      <c r="E144" s="1">
        <v>41972</v>
      </c>
      <c r="F144" t="s">
        <v>18</v>
      </c>
      <c r="G144" t="s">
        <v>255</v>
      </c>
      <c r="H144" t="s">
        <v>10</v>
      </c>
      <c r="I144" t="s">
        <v>11</v>
      </c>
      <c r="J144" t="s">
        <v>12</v>
      </c>
      <c r="K144">
        <v>2</v>
      </c>
      <c r="L144" t="s">
        <v>13</v>
      </c>
    </row>
    <row r="145" spans="1:12" x14ac:dyDescent="0.3">
      <c r="A145" t="str">
        <f>"151129500582"</f>
        <v>151129500582</v>
      </c>
      <c r="B145" t="s">
        <v>381</v>
      </c>
      <c r="C145" t="s">
        <v>243</v>
      </c>
      <c r="D145" t="s">
        <v>382</v>
      </c>
      <c r="E145" s="1">
        <v>42337</v>
      </c>
      <c r="F145" t="s">
        <v>18</v>
      </c>
      <c r="G145" t="s">
        <v>255</v>
      </c>
      <c r="H145" t="s">
        <v>10</v>
      </c>
      <c r="I145" t="s">
        <v>11</v>
      </c>
      <c r="J145" t="s">
        <v>12</v>
      </c>
      <c r="K145">
        <v>2</v>
      </c>
      <c r="L145" t="s">
        <v>13</v>
      </c>
    </row>
    <row r="146" spans="1:12" x14ac:dyDescent="0.3">
      <c r="A146" t="str">
        <f>"130610603393"</f>
        <v>130610603393</v>
      </c>
      <c r="B146" t="s">
        <v>383</v>
      </c>
      <c r="C146" t="s">
        <v>384</v>
      </c>
      <c r="D146" t="s">
        <v>385</v>
      </c>
      <c r="E146" s="1">
        <v>41435</v>
      </c>
      <c r="F146" t="s">
        <v>8</v>
      </c>
      <c r="G146" t="s">
        <v>200</v>
      </c>
      <c r="H146" t="s">
        <v>10</v>
      </c>
      <c r="I146" t="s">
        <v>11</v>
      </c>
      <c r="J146" t="s">
        <v>12</v>
      </c>
      <c r="K146">
        <v>1</v>
      </c>
      <c r="L146" t="s">
        <v>13</v>
      </c>
    </row>
    <row r="147" spans="1:12" x14ac:dyDescent="0.3">
      <c r="A147" t="str">
        <f>"151114601743"</f>
        <v>151114601743</v>
      </c>
      <c r="B147" t="s">
        <v>386</v>
      </c>
      <c r="C147" t="s">
        <v>63</v>
      </c>
      <c r="D147" t="s">
        <v>387</v>
      </c>
      <c r="E147" s="1">
        <v>42322</v>
      </c>
      <c r="F147" t="s">
        <v>8</v>
      </c>
      <c r="G147" t="s">
        <v>255</v>
      </c>
      <c r="H147" t="s">
        <v>26</v>
      </c>
      <c r="I147" t="s">
        <v>11</v>
      </c>
      <c r="J147" t="s">
        <v>27</v>
      </c>
      <c r="K147">
        <v>2</v>
      </c>
      <c r="L147" t="s">
        <v>13</v>
      </c>
    </row>
    <row r="148" spans="1:12" x14ac:dyDescent="0.3">
      <c r="A148" t="str">
        <f>"150623605483"</f>
        <v>150623605483</v>
      </c>
      <c r="B148" t="s">
        <v>388</v>
      </c>
      <c r="C148" t="s">
        <v>389</v>
      </c>
      <c r="D148" t="s">
        <v>390</v>
      </c>
      <c r="E148" s="1">
        <v>42178</v>
      </c>
      <c r="F148" t="s">
        <v>8</v>
      </c>
      <c r="G148" t="s">
        <v>255</v>
      </c>
      <c r="H148" t="s">
        <v>26</v>
      </c>
      <c r="I148" t="s">
        <v>11</v>
      </c>
      <c r="J148" t="s">
        <v>27</v>
      </c>
      <c r="K148">
        <v>2</v>
      </c>
      <c r="L148" t="s">
        <v>13</v>
      </c>
    </row>
    <row r="149" spans="1:12" x14ac:dyDescent="0.3">
      <c r="A149" t="str">
        <f>"150305604347"</f>
        <v>150305604347</v>
      </c>
      <c r="B149" t="s">
        <v>391</v>
      </c>
      <c r="C149" t="s">
        <v>245</v>
      </c>
      <c r="D149" t="s">
        <v>126</v>
      </c>
      <c r="E149" s="1">
        <v>42068</v>
      </c>
      <c r="F149" t="s">
        <v>8</v>
      </c>
      <c r="G149" t="s">
        <v>255</v>
      </c>
      <c r="H149" t="s">
        <v>31</v>
      </c>
      <c r="I149" t="s">
        <v>11</v>
      </c>
      <c r="J149" t="s">
        <v>12</v>
      </c>
      <c r="K149">
        <v>2</v>
      </c>
      <c r="L149" t="s">
        <v>13</v>
      </c>
    </row>
    <row r="150" spans="1:12" x14ac:dyDescent="0.3">
      <c r="A150" t="str">
        <f>"140315502852"</f>
        <v>140315502852</v>
      </c>
      <c r="B150" t="s">
        <v>392</v>
      </c>
      <c r="C150" t="s">
        <v>393</v>
      </c>
      <c r="D150" t="s">
        <v>394</v>
      </c>
      <c r="E150" s="1">
        <v>41713</v>
      </c>
      <c r="F150" t="s">
        <v>18</v>
      </c>
      <c r="G150" t="s">
        <v>233</v>
      </c>
      <c r="H150" t="s">
        <v>22</v>
      </c>
      <c r="I150" t="s">
        <v>11</v>
      </c>
      <c r="J150" t="s">
        <v>12</v>
      </c>
      <c r="K150">
        <v>2</v>
      </c>
      <c r="L150" t="s">
        <v>13</v>
      </c>
    </row>
    <row r="151" spans="1:12" x14ac:dyDescent="0.3">
      <c r="A151" t="str">
        <f>"150219501923"</f>
        <v>150219501923</v>
      </c>
      <c r="B151" t="s">
        <v>395</v>
      </c>
      <c r="C151" t="s">
        <v>396</v>
      </c>
      <c r="D151" t="s">
        <v>397</v>
      </c>
      <c r="E151" s="1">
        <v>42054</v>
      </c>
      <c r="F151" t="s">
        <v>18</v>
      </c>
      <c r="G151" t="s">
        <v>255</v>
      </c>
      <c r="H151" t="s">
        <v>26</v>
      </c>
      <c r="I151" t="s">
        <v>11</v>
      </c>
      <c r="J151" t="s">
        <v>27</v>
      </c>
      <c r="K151">
        <v>2</v>
      </c>
      <c r="L151" t="s">
        <v>13</v>
      </c>
    </row>
    <row r="152" spans="1:12" x14ac:dyDescent="0.3">
      <c r="A152" t="str">
        <f>"150510604669"</f>
        <v>150510604669</v>
      </c>
      <c r="B152" t="s">
        <v>398</v>
      </c>
      <c r="C152" t="s">
        <v>399</v>
      </c>
      <c r="D152" t="s">
        <v>400</v>
      </c>
      <c r="E152" s="1">
        <v>42134</v>
      </c>
      <c r="F152" t="s">
        <v>8</v>
      </c>
      <c r="G152" t="s">
        <v>255</v>
      </c>
      <c r="H152" t="s">
        <v>26</v>
      </c>
      <c r="I152" t="s">
        <v>11</v>
      </c>
      <c r="J152" t="s">
        <v>27</v>
      </c>
      <c r="K152">
        <v>2</v>
      </c>
      <c r="L152" t="s">
        <v>13</v>
      </c>
    </row>
    <row r="153" spans="1:12" x14ac:dyDescent="0.3">
      <c r="A153" t="str">
        <f>"151005503116"</f>
        <v>151005503116</v>
      </c>
      <c r="B153" t="s">
        <v>401</v>
      </c>
      <c r="C153" t="s">
        <v>402</v>
      </c>
      <c r="D153" t="s">
        <v>403</v>
      </c>
      <c r="E153" s="1">
        <v>42282</v>
      </c>
      <c r="F153" t="s">
        <v>18</v>
      </c>
      <c r="G153" t="s">
        <v>255</v>
      </c>
      <c r="H153" t="s">
        <v>26</v>
      </c>
      <c r="I153" t="s">
        <v>11</v>
      </c>
      <c r="J153" t="s">
        <v>27</v>
      </c>
      <c r="K153">
        <v>2</v>
      </c>
      <c r="L153" t="s">
        <v>13</v>
      </c>
    </row>
    <row r="154" spans="1:12" x14ac:dyDescent="0.3">
      <c r="A154" t="str">
        <f>"130405603041"</f>
        <v>130405603041</v>
      </c>
      <c r="B154" t="s">
        <v>404</v>
      </c>
      <c r="C154" t="s">
        <v>405</v>
      </c>
      <c r="D154" t="s">
        <v>406</v>
      </c>
      <c r="E154" s="1">
        <v>41369</v>
      </c>
      <c r="F154" t="s">
        <v>8</v>
      </c>
      <c r="G154" t="s">
        <v>134</v>
      </c>
      <c r="H154" t="s">
        <v>31</v>
      </c>
      <c r="I154" t="s">
        <v>11</v>
      </c>
      <c r="J154" t="s">
        <v>12</v>
      </c>
      <c r="K154">
        <v>1</v>
      </c>
      <c r="L154" t="s">
        <v>13</v>
      </c>
    </row>
    <row r="155" spans="1:12" x14ac:dyDescent="0.3">
      <c r="A155" t="str">
        <f>"160319600283"</f>
        <v>160319600283</v>
      </c>
      <c r="B155" t="s">
        <v>407</v>
      </c>
      <c r="C155" t="s">
        <v>408</v>
      </c>
      <c r="D155" t="s">
        <v>409</v>
      </c>
      <c r="E155" s="1">
        <v>42448</v>
      </c>
      <c r="F155" t="s">
        <v>8</v>
      </c>
      <c r="G155" t="s">
        <v>330</v>
      </c>
      <c r="H155" t="s">
        <v>10</v>
      </c>
      <c r="I155" t="s">
        <v>11</v>
      </c>
      <c r="J155" t="s">
        <v>12</v>
      </c>
      <c r="K155">
        <v>1</v>
      </c>
      <c r="L155" t="s">
        <v>13</v>
      </c>
    </row>
    <row r="156" spans="1:12" x14ac:dyDescent="0.3">
      <c r="A156" t="str">
        <f>"090723650419"</f>
        <v>090723650419</v>
      </c>
      <c r="B156" t="s">
        <v>410</v>
      </c>
      <c r="C156" t="s">
        <v>411</v>
      </c>
      <c r="D156" t="s">
        <v>412</v>
      </c>
      <c r="E156" s="1">
        <v>40017</v>
      </c>
      <c r="F156" t="s">
        <v>8</v>
      </c>
      <c r="G156" t="s">
        <v>47</v>
      </c>
      <c r="H156" t="s">
        <v>22</v>
      </c>
      <c r="I156" t="s">
        <v>11</v>
      </c>
      <c r="J156" t="s">
        <v>12</v>
      </c>
      <c r="K156">
        <v>1</v>
      </c>
      <c r="L156" t="s">
        <v>13</v>
      </c>
    </row>
    <row r="157" spans="1:12" x14ac:dyDescent="0.3">
      <c r="A157" t="str">
        <f>"151204050049"</f>
        <v>151204050049</v>
      </c>
      <c r="B157" t="s">
        <v>413</v>
      </c>
      <c r="C157" t="s">
        <v>414</v>
      </c>
      <c r="D157" t="s">
        <v>415</v>
      </c>
      <c r="E157" s="1">
        <v>42342</v>
      </c>
      <c r="F157" t="s">
        <v>18</v>
      </c>
      <c r="G157" t="s">
        <v>255</v>
      </c>
      <c r="H157" t="s">
        <v>144</v>
      </c>
      <c r="I157" t="s">
        <v>11</v>
      </c>
      <c r="J157" t="s">
        <v>27</v>
      </c>
      <c r="K157">
        <v>2</v>
      </c>
      <c r="L157" t="s">
        <v>13</v>
      </c>
    </row>
    <row r="158" spans="1:12" x14ac:dyDescent="0.3">
      <c r="A158" t="str">
        <f>"151204504413"</f>
        <v>151204504413</v>
      </c>
      <c r="B158" t="s">
        <v>416</v>
      </c>
      <c r="C158" t="s">
        <v>348</v>
      </c>
      <c r="D158" t="s">
        <v>292</v>
      </c>
      <c r="E158" s="1">
        <v>42342</v>
      </c>
      <c r="F158" t="s">
        <v>18</v>
      </c>
      <c r="G158" t="s">
        <v>255</v>
      </c>
      <c r="H158" t="s">
        <v>22</v>
      </c>
      <c r="I158" t="s">
        <v>11</v>
      </c>
      <c r="J158" t="s">
        <v>12</v>
      </c>
      <c r="K158">
        <v>1</v>
      </c>
      <c r="L158" t="s">
        <v>13</v>
      </c>
    </row>
    <row r="159" spans="1:12" x14ac:dyDescent="0.3">
      <c r="A159" t="str">
        <f>"150716605736"</f>
        <v>150716605736</v>
      </c>
      <c r="B159" t="s">
        <v>417</v>
      </c>
      <c r="C159" t="s">
        <v>418</v>
      </c>
      <c r="D159" t="s">
        <v>419</v>
      </c>
      <c r="E159" s="1">
        <v>42201</v>
      </c>
      <c r="F159" t="s">
        <v>8</v>
      </c>
      <c r="G159" t="s">
        <v>255</v>
      </c>
      <c r="H159" t="s">
        <v>144</v>
      </c>
      <c r="I159" t="s">
        <v>11</v>
      </c>
      <c r="J159" t="s">
        <v>27</v>
      </c>
      <c r="K159">
        <v>2</v>
      </c>
      <c r="L159" t="s">
        <v>13</v>
      </c>
    </row>
    <row r="160" spans="1:12" x14ac:dyDescent="0.3">
      <c r="A160" t="str">
        <f>"151213600016"</f>
        <v>151213600016</v>
      </c>
      <c r="B160" t="s">
        <v>420</v>
      </c>
      <c r="C160" t="s">
        <v>421</v>
      </c>
      <c r="D160" t="s">
        <v>422</v>
      </c>
      <c r="E160" s="1">
        <v>42351</v>
      </c>
      <c r="F160" t="s">
        <v>8</v>
      </c>
      <c r="G160" t="s">
        <v>255</v>
      </c>
      <c r="H160" t="s">
        <v>26</v>
      </c>
      <c r="I160" t="s">
        <v>11</v>
      </c>
      <c r="J160" t="s">
        <v>27</v>
      </c>
      <c r="K160">
        <v>2</v>
      </c>
      <c r="L160" t="s">
        <v>13</v>
      </c>
    </row>
    <row r="161" spans="1:12" x14ac:dyDescent="0.3">
      <c r="A161" t="str">
        <f>"150506603480"</f>
        <v>150506603480</v>
      </c>
      <c r="B161" t="s">
        <v>423</v>
      </c>
      <c r="C161" t="s">
        <v>424</v>
      </c>
      <c r="D161" t="s">
        <v>425</v>
      </c>
      <c r="E161" s="1">
        <v>42130</v>
      </c>
      <c r="F161" t="s">
        <v>8</v>
      </c>
      <c r="G161" t="s">
        <v>233</v>
      </c>
      <c r="H161" t="s">
        <v>26</v>
      </c>
      <c r="I161" t="s">
        <v>11</v>
      </c>
      <c r="J161" t="s">
        <v>27</v>
      </c>
      <c r="K161">
        <v>2</v>
      </c>
      <c r="L161" t="s">
        <v>13</v>
      </c>
    </row>
    <row r="162" spans="1:12" x14ac:dyDescent="0.3">
      <c r="A162" t="str">
        <f>"150710602977"</f>
        <v>150710602977</v>
      </c>
      <c r="B162" t="s">
        <v>426</v>
      </c>
      <c r="C162" t="s">
        <v>427</v>
      </c>
      <c r="D162" t="s">
        <v>428</v>
      </c>
      <c r="E162" s="1">
        <v>42195</v>
      </c>
      <c r="F162" t="s">
        <v>8</v>
      </c>
      <c r="G162" t="s">
        <v>233</v>
      </c>
      <c r="H162" t="s">
        <v>26</v>
      </c>
      <c r="I162" t="s">
        <v>11</v>
      </c>
      <c r="J162" t="s">
        <v>27</v>
      </c>
      <c r="K162">
        <v>2</v>
      </c>
      <c r="L162" t="s">
        <v>13</v>
      </c>
    </row>
    <row r="163" spans="1:12" x14ac:dyDescent="0.3">
      <c r="A163" t="str">
        <f>"151013600895"</f>
        <v>151013600895</v>
      </c>
      <c r="B163" t="s">
        <v>429</v>
      </c>
      <c r="C163" t="s">
        <v>33</v>
      </c>
      <c r="D163" t="s">
        <v>258</v>
      </c>
      <c r="E163" s="1">
        <v>42290</v>
      </c>
      <c r="F163" t="s">
        <v>8</v>
      </c>
      <c r="G163" t="s">
        <v>255</v>
      </c>
      <c r="H163" t="s">
        <v>10</v>
      </c>
      <c r="I163" t="s">
        <v>11</v>
      </c>
      <c r="J163" t="s">
        <v>12</v>
      </c>
      <c r="K163">
        <v>2</v>
      </c>
      <c r="L163" t="s">
        <v>13</v>
      </c>
    </row>
    <row r="164" spans="1:12" x14ac:dyDescent="0.3">
      <c r="A164" t="str">
        <f>"141108501237"</f>
        <v>141108501237</v>
      </c>
      <c r="B164" t="s">
        <v>430</v>
      </c>
      <c r="C164" t="s">
        <v>431</v>
      </c>
      <c r="D164" t="s">
        <v>432</v>
      </c>
      <c r="E164" s="1">
        <v>41951</v>
      </c>
      <c r="F164" t="s">
        <v>18</v>
      </c>
      <c r="G164" t="s">
        <v>233</v>
      </c>
      <c r="H164" t="s">
        <v>26</v>
      </c>
      <c r="I164" t="s">
        <v>11</v>
      </c>
      <c r="J164" t="s">
        <v>27</v>
      </c>
      <c r="K164">
        <v>2</v>
      </c>
      <c r="L164" t="s">
        <v>13</v>
      </c>
    </row>
    <row r="165" spans="1:12" x14ac:dyDescent="0.3">
      <c r="A165" t="str">
        <f>"151001602905"</f>
        <v>151001602905</v>
      </c>
      <c r="B165" t="s">
        <v>433</v>
      </c>
      <c r="C165" t="s">
        <v>434</v>
      </c>
      <c r="E165" s="1">
        <v>42278</v>
      </c>
      <c r="F165" t="s">
        <v>8</v>
      </c>
      <c r="G165" t="s">
        <v>233</v>
      </c>
      <c r="H165" t="s">
        <v>26</v>
      </c>
      <c r="I165" t="s">
        <v>11</v>
      </c>
      <c r="J165" t="s">
        <v>27</v>
      </c>
      <c r="K165">
        <v>2</v>
      </c>
      <c r="L165" t="s">
        <v>13</v>
      </c>
    </row>
    <row r="166" spans="1:12" x14ac:dyDescent="0.3">
      <c r="A166" t="str">
        <f>"141224502523"</f>
        <v>141224502523</v>
      </c>
      <c r="B166" t="s">
        <v>435</v>
      </c>
      <c r="C166" t="s">
        <v>436</v>
      </c>
      <c r="D166" t="s">
        <v>30</v>
      </c>
      <c r="E166" s="1">
        <v>41997</v>
      </c>
      <c r="F166" t="s">
        <v>18</v>
      </c>
      <c r="G166" t="s">
        <v>233</v>
      </c>
      <c r="H166" t="s">
        <v>22</v>
      </c>
      <c r="I166" t="s">
        <v>11</v>
      </c>
      <c r="J166" t="s">
        <v>12</v>
      </c>
      <c r="K166">
        <v>2</v>
      </c>
      <c r="L166" t="s">
        <v>13</v>
      </c>
    </row>
    <row r="167" spans="1:12" x14ac:dyDescent="0.3">
      <c r="A167" t="str">
        <f>"150304603501"</f>
        <v>150304603501</v>
      </c>
      <c r="B167" t="s">
        <v>437</v>
      </c>
      <c r="C167" t="s">
        <v>438</v>
      </c>
      <c r="D167" t="s">
        <v>439</v>
      </c>
      <c r="E167" s="1">
        <v>42067</v>
      </c>
      <c r="F167" t="s">
        <v>8</v>
      </c>
      <c r="G167" t="s">
        <v>233</v>
      </c>
      <c r="H167" t="s">
        <v>31</v>
      </c>
      <c r="I167" t="s">
        <v>11</v>
      </c>
      <c r="J167" t="s">
        <v>12</v>
      </c>
      <c r="K167">
        <v>2</v>
      </c>
      <c r="L167" t="s">
        <v>13</v>
      </c>
    </row>
    <row r="168" spans="1:12" x14ac:dyDescent="0.3">
      <c r="A168" t="str">
        <f>"150822600345"</f>
        <v>150822600345</v>
      </c>
      <c r="B168" t="s">
        <v>437</v>
      </c>
      <c r="C168" t="s">
        <v>440</v>
      </c>
      <c r="D168" t="s">
        <v>425</v>
      </c>
      <c r="E168" s="1">
        <v>42238</v>
      </c>
      <c r="F168" t="s">
        <v>8</v>
      </c>
      <c r="G168" t="s">
        <v>233</v>
      </c>
      <c r="H168" t="s">
        <v>31</v>
      </c>
      <c r="I168" t="s">
        <v>11</v>
      </c>
      <c r="J168" t="s">
        <v>12</v>
      </c>
      <c r="K168">
        <v>2</v>
      </c>
      <c r="L168" t="s">
        <v>13</v>
      </c>
    </row>
    <row r="169" spans="1:12" x14ac:dyDescent="0.3">
      <c r="A169" t="str">
        <f>"150421605425"</f>
        <v>150421605425</v>
      </c>
      <c r="B169" t="s">
        <v>441</v>
      </c>
      <c r="C169" t="s">
        <v>442</v>
      </c>
      <c r="D169" t="s">
        <v>246</v>
      </c>
      <c r="E169" s="1">
        <v>42115</v>
      </c>
      <c r="F169" t="s">
        <v>8</v>
      </c>
      <c r="G169" t="s">
        <v>233</v>
      </c>
      <c r="H169" t="s">
        <v>31</v>
      </c>
      <c r="I169" t="s">
        <v>11</v>
      </c>
      <c r="J169" t="s">
        <v>12</v>
      </c>
      <c r="K169">
        <v>2</v>
      </c>
      <c r="L169" t="s">
        <v>13</v>
      </c>
    </row>
    <row r="170" spans="1:12" x14ac:dyDescent="0.3">
      <c r="A170" t="str">
        <f>"141001605938"</f>
        <v>141001605938</v>
      </c>
      <c r="B170" t="s">
        <v>443</v>
      </c>
      <c r="C170" t="s">
        <v>444</v>
      </c>
      <c r="D170" t="s">
        <v>59</v>
      </c>
      <c r="E170" s="1">
        <v>41913</v>
      </c>
      <c r="F170" t="s">
        <v>8</v>
      </c>
      <c r="G170" t="s">
        <v>233</v>
      </c>
      <c r="H170" t="s">
        <v>31</v>
      </c>
      <c r="I170" t="s">
        <v>11</v>
      </c>
      <c r="J170" t="s">
        <v>12</v>
      </c>
      <c r="K170">
        <v>2</v>
      </c>
      <c r="L170" t="s">
        <v>13</v>
      </c>
    </row>
    <row r="171" spans="1:12" x14ac:dyDescent="0.3">
      <c r="A171" t="str">
        <f>"061222551652"</f>
        <v>061222551652</v>
      </c>
      <c r="B171" t="s">
        <v>445</v>
      </c>
      <c r="C171" t="s">
        <v>446</v>
      </c>
      <c r="D171" t="s">
        <v>447</v>
      </c>
      <c r="E171" s="1">
        <v>39073</v>
      </c>
      <c r="F171" t="s">
        <v>18</v>
      </c>
      <c r="G171" t="s">
        <v>448</v>
      </c>
      <c r="H171" t="s">
        <v>10</v>
      </c>
      <c r="I171" t="s">
        <v>11</v>
      </c>
      <c r="J171" t="s">
        <v>12</v>
      </c>
      <c r="K171">
        <v>1</v>
      </c>
      <c r="L171" t="s">
        <v>13</v>
      </c>
    </row>
    <row r="172" spans="1:12" x14ac:dyDescent="0.3">
      <c r="A172" t="str">
        <f>"141208504823"</f>
        <v>141208504823</v>
      </c>
      <c r="B172" t="s">
        <v>449</v>
      </c>
      <c r="C172" t="s">
        <v>283</v>
      </c>
      <c r="D172" t="s">
        <v>450</v>
      </c>
      <c r="E172" s="1">
        <v>41981</v>
      </c>
      <c r="F172" t="s">
        <v>18</v>
      </c>
      <c r="G172" t="s">
        <v>233</v>
      </c>
      <c r="H172" t="s">
        <v>10</v>
      </c>
      <c r="I172" t="s">
        <v>11</v>
      </c>
      <c r="J172" t="s">
        <v>12</v>
      </c>
      <c r="K172">
        <v>2</v>
      </c>
      <c r="L172" t="s">
        <v>13</v>
      </c>
    </row>
    <row r="173" spans="1:12" x14ac:dyDescent="0.3">
      <c r="A173" t="str">
        <f>"150715500228"</f>
        <v>150715500228</v>
      </c>
      <c r="B173" t="s">
        <v>451</v>
      </c>
      <c r="C173" t="s">
        <v>452</v>
      </c>
      <c r="D173" t="s">
        <v>453</v>
      </c>
      <c r="E173" s="1">
        <v>42200</v>
      </c>
      <c r="F173" t="s">
        <v>18</v>
      </c>
      <c r="G173" t="s">
        <v>233</v>
      </c>
      <c r="H173" t="s">
        <v>10</v>
      </c>
      <c r="I173" t="s">
        <v>11</v>
      </c>
      <c r="J173" t="s">
        <v>12</v>
      </c>
      <c r="K173">
        <v>2</v>
      </c>
      <c r="L173" t="s">
        <v>13</v>
      </c>
    </row>
    <row r="174" spans="1:12" x14ac:dyDescent="0.3">
      <c r="A174" t="str">
        <f>"141009500200"</f>
        <v>141009500200</v>
      </c>
      <c r="B174" t="s">
        <v>454</v>
      </c>
      <c r="C174" t="s">
        <v>455</v>
      </c>
      <c r="E174" s="1">
        <v>41921</v>
      </c>
      <c r="F174" t="s">
        <v>18</v>
      </c>
      <c r="G174" t="s">
        <v>233</v>
      </c>
      <c r="H174" t="s">
        <v>26</v>
      </c>
      <c r="I174" t="s">
        <v>11</v>
      </c>
      <c r="J174" t="s">
        <v>27</v>
      </c>
      <c r="K174">
        <v>2</v>
      </c>
      <c r="L174" t="s">
        <v>13</v>
      </c>
    </row>
    <row r="175" spans="1:12" x14ac:dyDescent="0.3">
      <c r="A175" t="str">
        <f>"110211502623"</f>
        <v>110211502623</v>
      </c>
      <c r="B175" t="s">
        <v>398</v>
      </c>
      <c r="C175" t="s">
        <v>16</v>
      </c>
      <c r="D175" t="s">
        <v>456</v>
      </c>
      <c r="E175" s="1">
        <v>40585</v>
      </c>
      <c r="F175" t="s">
        <v>18</v>
      </c>
      <c r="G175" t="s">
        <v>56</v>
      </c>
      <c r="H175" t="s">
        <v>26</v>
      </c>
      <c r="I175" t="s">
        <v>11</v>
      </c>
      <c r="J175" t="s">
        <v>27</v>
      </c>
      <c r="K175">
        <v>1</v>
      </c>
      <c r="L175" t="s">
        <v>13</v>
      </c>
    </row>
    <row r="176" spans="1:12" x14ac:dyDescent="0.3">
      <c r="A176" t="str">
        <f>"120712601449"</f>
        <v>120712601449</v>
      </c>
      <c r="B176" t="s">
        <v>457</v>
      </c>
      <c r="C176" t="s">
        <v>251</v>
      </c>
      <c r="D176" t="s">
        <v>458</v>
      </c>
      <c r="E176" s="1">
        <v>41102</v>
      </c>
      <c r="F176" t="s">
        <v>8</v>
      </c>
      <c r="G176" t="s">
        <v>83</v>
      </c>
      <c r="H176" t="s">
        <v>31</v>
      </c>
      <c r="I176" t="s">
        <v>11</v>
      </c>
      <c r="J176" t="s">
        <v>12</v>
      </c>
      <c r="K176">
        <v>1</v>
      </c>
      <c r="L176" t="s">
        <v>13</v>
      </c>
    </row>
    <row r="177" spans="1:12" x14ac:dyDescent="0.3">
      <c r="A177" t="str">
        <f>"131116603717"</f>
        <v>131116603717</v>
      </c>
      <c r="B177" t="s">
        <v>459</v>
      </c>
      <c r="C177" t="s">
        <v>113</v>
      </c>
      <c r="D177" t="s">
        <v>460</v>
      </c>
      <c r="E177" s="1">
        <v>41594</v>
      </c>
      <c r="F177" t="s">
        <v>8</v>
      </c>
      <c r="G177" t="s">
        <v>200</v>
      </c>
      <c r="H177" t="s">
        <v>31</v>
      </c>
      <c r="I177" t="s">
        <v>11</v>
      </c>
      <c r="J177" t="s">
        <v>12</v>
      </c>
      <c r="K177">
        <v>1</v>
      </c>
      <c r="L177" t="s">
        <v>13</v>
      </c>
    </row>
    <row r="178" spans="1:12" x14ac:dyDescent="0.3">
      <c r="A178" t="str">
        <f>"140625606321"</f>
        <v>140625606321</v>
      </c>
      <c r="B178" t="s">
        <v>417</v>
      </c>
      <c r="C178" t="s">
        <v>461</v>
      </c>
      <c r="D178" t="s">
        <v>419</v>
      </c>
      <c r="E178" s="1">
        <v>41815</v>
      </c>
      <c r="F178" t="s">
        <v>8</v>
      </c>
      <c r="G178" t="s">
        <v>200</v>
      </c>
      <c r="H178" t="s">
        <v>26</v>
      </c>
      <c r="I178" t="s">
        <v>11</v>
      </c>
      <c r="J178" t="s">
        <v>27</v>
      </c>
      <c r="K178">
        <v>1</v>
      </c>
      <c r="L178" t="s">
        <v>13</v>
      </c>
    </row>
    <row r="179" spans="1:12" x14ac:dyDescent="0.3">
      <c r="A179" t="str">
        <f>"121003604085"</f>
        <v>121003604085</v>
      </c>
      <c r="B179" t="s">
        <v>462</v>
      </c>
      <c r="C179" t="s">
        <v>202</v>
      </c>
      <c r="D179" t="s">
        <v>463</v>
      </c>
      <c r="E179" s="1">
        <v>41185</v>
      </c>
      <c r="F179" t="s">
        <v>8</v>
      </c>
      <c r="G179" t="s">
        <v>134</v>
      </c>
      <c r="H179" t="s">
        <v>31</v>
      </c>
      <c r="I179" t="s">
        <v>11</v>
      </c>
      <c r="J179" t="s">
        <v>12</v>
      </c>
      <c r="K179">
        <v>1</v>
      </c>
      <c r="L179" t="s">
        <v>13</v>
      </c>
    </row>
    <row r="180" spans="1:12" x14ac:dyDescent="0.3">
      <c r="A180" t="str">
        <f>"090826552151"</f>
        <v>090826552151</v>
      </c>
      <c r="B180" t="s">
        <v>464</v>
      </c>
      <c r="C180" t="s">
        <v>465</v>
      </c>
      <c r="D180" t="s">
        <v>218</v>
      </c>
      <c r="E180" s="1">
        <v>40051</v>
      </c>
      <c r="F180" t="s">
        <v>18</v>
      </c>
      <c r="G180" t="s">
        <v>47</v>
      </c>
      <c r="H180" t="s">
        <v>22</v>
      </c>
      <c r="I180" t="s">
        <v>11</v>
      </c>
      <c r="J180" t="s">
        <v>12</v>
      </c>
      <c r="K180">
        <v>1</v>
      </c>
      <c r="L180" t="s">
        <v>13</v>
      </c>
    </row>
    <row r="181" spans="1:12" x14ac:dyDescent="0.3">
      <c r="A181" t="str">
        <f>"140111600893"</f>
        <v>140111600893</v>
      </c>
      <c r="B181" t="s">
        <v>388</v>
      </c>
      <c r="C181" t="s">
        <v>466</v>
      </c>
      <c r="D181" t="s">
        <v>390</v>
      </c>
      <c r="E181" s="1">
        <v>41650</v>
      </c>
      <c r="F181" t="s">
        <v>8</v>
      </c>
      <c r="G181" t="s">
        <v>200</v>
      </c>
      <c r="H181" t="s">
        <v>26</v>
      </c>
      <c r="I181" t="s">
        <v>11</v>
      </c>
      <c r="J181" t="s">
        <v>27</v>
      </c>
      <c r="K181">
        <v>1</v>
      </c>
      <c r="L181" t="s">
        <v>13</v>
      </c>
    </row>
    <row r="182" spans="1:12" x14ac:dyDescent="0.3">
      <c r="A182" t="str">
        <f>"090505652935"</f>
        <v>090505652935</v>
      </c>
      <c r="B182" t="s">
        <v>467</v>
      </c>
      <c r="C182" t="s">
        <v>167</v>
      </c>
      <c r="D182" t="s">
        <v>468</v>
      </c>
      <c r="E182" s="1">
        <v>39938</v>
      </c>
      <c r="F182" t="s">
        <v>8</v>
      </c>
      <c r="G182" t="s">
        <v>9</v>
      </c>
      <c r="H182" t="s">
        <v>22</v>
      </c>
      <c r="I182" t="s">
        <v>11</v>
      </c>
      <c r="J182" t="s">
        <v>12</v>
      </c>
      <c r="K182">
        <v>1</v>
      </c>
      <c r="L182" t="s">
        <v>13</v>
      </c>
    </row>
    <row r="183" spans="1:12" x14ac:dyDescent="0.3">
      <c r="A183" t="str">
        <f>"120607502231"</f>
        <v>120607502231</v>
      </c>
      <c r="B183" t="s">
        <v>469</v>
      </c>
      <c r="C183" t="s">
        <v>470</v>
      </c>
      <c r="D183" t="s">
        <v>340</v>
      </c>
      <c r="E183" s="1">
        <v>41067</v>
      </c>
      <c r="F183" t="s">
        <v>18</v>
      </c>
      <c r="G183" t="s">
        <v>134</v>
      </c>
      <c r="H183" t="s">
        <v>31</v>
      </c>
      <c r="I183" t="s">
        <v>11</v>
      </c>
      <c r="J183" t="s">
        <v>12</v>
      </c>
      <c r="K183">
        <v>1</v>
      </c>
      <c r="L183" t="s">
        <v>13</v>
      </c>
    </row>
    <row r="184" spans="1:12" x14ac:dyDescent="0.3">
      <c r="A184" t="str">
        <f>"090705551968"</f>
        <v>090705551968</v>
      </c>
      <c r="B184" t="s">
        <v>469</v>
      </c>
      <c r="C184" t="s">
        <v>471</v>
      </c>
      <c r="D184" t="s">
        <v>340</v>
      </c>
      <c r="E184" s="1">
        <v>39999</v>
      </c>
      <c r="F184" t="s">
        <v>18</v>
      </c>
      <c r="G184" t="s">
        <v>47</v>
      </c>
      <c r="H184" t="s">
        <v>31</v>
      </c>
      <c r="I184" t="s">
        <v>11</v>
      </c>
      <c r="J184" t="s">
        <v>12</v>
      </c>
      <c r="K184">
        <v>1</v>
      </c>
      <c r="L184" t="s">
        <v>13</v>
      </c>
    </row>
    <row r="185" spans="1:12" x14ac:dyDescent="0.3">
      <c r="A185" t="str">
        <f>"080922552528"</f>
        <v>080922552528</v>
      </c>
      <c r="B185" t="s">
        <v>472</v>
      </c>
      <c r="C185" t="s">
        <v>473</v>
      </c>
      <c r="D185" t="s">
        <v>30</v>
      </c>
      <c r="E185" s="1">
        <v>39713</v>
      </c>
      <c r="F185" t="s">
        <v>18</v>
      </c>
      <c r="G185" t="s">
        <v>9</v>
      </c>
      <c r="H185" t="s">
        <v>31</v>
      </c>
      <c r="I185" t="s">
        <v>11</v>
      </c>
      <c r="J185" t="s">
        <v>12</v>
      </c>
      <c r="K185">
        <v>1</v>
      </c>
      <c r="L185" t="s">
        <v>13</v>
      </c>
    </row>
    <row r="186" spans="1:12" x14ac:dyDescent="0.3">
      <c r="A186" t="str">
        <f>"090610554272"</f>
        <v>090610554272</v>
      </c>
      <c r="B186" t="s">
        <v>401</v>
      </c>
      <c r="C186" t="s">
        <v>474</v>
      </c>
      <c r="D186" t="s">
        <v>403</v>
      </c>
      <c r="E186" s="1">
        <v>39974</v>
      </c>
      <c r="F186" t="s">
        <v>18</v>
      </c>
      <c r="G186" t="s">
        <v>47</v>
      </c>
      <c r="H186" t="s">
        <v>26</v>
      </c>
      <c r="I186" t="s">
        <v>11</v>
      </c>
      <c r="J186" t="s">
        <v>27</v>
      </c>
      <c r="K186">
        <v>1</v>
      </c>
      <c r="L186" t="s">
        <v>13</v>
      </c>
    </row>
    <row r="187" spans="1:12" x14ac:dyDescent="0.3">
      <c r="A187" t="str">
        <f>"090518553948"</f>
        <v>090518553948</v>
      </c>
      <c r="B187" t="s">
        <v>475</v>
      </c>
      <c r="C187" t="s">
        <v>476</v>
      </c>
      <c r="D187" t="s">
        <v>477</v>
      </c>
      <c r="E187" s="1">
        <v>39951</v>
      </c>
      <c r="F187" t="s">
        <v>18</v>
      </c>
      <c r="G187" t="s">
        <v>47</v>
      </c>
      <c r="H187" t="s">
        <v>31</v>
      </c>
      <c r="I187" t="s">
        <v>11</v>
      </c>
      <c r="J187" t="s">
        <v>12</v>
      </c>
      <c r="K187">
        <v>1</v>
      </c>
      <c r="L187" t="s">
        <v>13</v>
      </c>
    </row>
    <row r="188" spans="1:12" x14ac:dyDescent="0.3">
      <c r="A188" t="str">
        <f>"141115501136"</f>
        <v>141115501136</v>
      </c>
      <c r="B188" t="s">
        <v>478</v>
      </c>
      <c r="C188" t="s">
        <v>465</v>
      </c>
      <c r="D188" t="s">
        <v>479</v>
      </c>
      <c r="E188" s="1">
        <v>41958</v>
      </c>
      <c r="F188" t="s">
        <v>18</v>
      </c>
      <c r="G188" t="s">
        <v>233</v>
      </c>
      <c r="H188" t="s">
        <v>22</v>
      </c>
      <c r="I188" t="s">
        <v>11</v>
      </c>
      <c r="J188" t="s">
        <v>12</v>
      </c>
      <c r="K188">
        <v>2</v>
      </c>
      <c r="L188" t="s">
        <v>13</v>
      </c>
    </row>
    <row r="189" spans="1:12" x14ac:dyDescent="0.3">
      <c r="A189" t="str">
        <f>"060330550583"</f>
        <v>060330550583</v>
      </c>
      <c r="B189" t="s">
        <v>480</v>
      </c>
      <c r="C189" t="s">
        <v>446</v>
      </c>
      <c r="D189" t="s">
        <v>249</v>
      </c>
      <c r="E189" s="1">
        <v>38806</v>
      </c>
      <c r="F189" t="s">
        <v>18</v>
      </c>
      <c r="G189" t="s">
        <v>448</v>
      </c>
      <c r="H189" t="s">
        <v>10</v>
      </c>
      <c r="I189" t="s">
        <v>11</v>
      </c>
      <c r="J189" t="s">
        <v>12</v>
      </c>
      <c r="K189">
        <v>1</v>
      </c>
      <c r="L189" t="s">
        <v>13</v>
      </c>
    </row>
    <row r="190" spans="1:12" x14ac:dyDescent="0.3">
      <c r="A190" t="str">
        <f>"100515552731"</f>
        <v>100515552731</v>
      </c>
      <c r="B190" t="s">
        <v>481</v>
      </c>
      <c r="C190" t="s">
        <v>482</v>
      </c>
      <c r="D190" t="s">
        <v>483</v>
      </c>
      <c r="E190" s="1">
        <v>40313</v>
      </c>
      <c r="F190" t="s">
        <v>18</v>
      </c>
      <c r="G190" t="s">
        <v>56</v>
      </c>
      <c r="H190" t="s">
        <v>31</v>
      </c>
      <c r="I190" t="s">
        <v>11</v>
      </c>
      <c r="J190" t="s">
        <v>12</v>
      </c>
      <c r="K190">
        <v>1</v>
      </c>
      <c r="L190" t="s">
        <v>13</v>
      </c>
    </row>
    <row r="191" spans="1:12" x14ac:dyDescent="0.3">
      <c r="A191" t="str">
        <f>"150509600234"</f>
        <v>150509600234</v>
      </c>
      <c r="B191" t="s">
        <v>484</v>
      </c>
      <c r="C191" t="s">
        <v>485</v>
      </c>
      <c r="D191" t="s">
        <v>486</v>
      </c>
      <c r="E191" s="1">
        <v>42133</v>
      </c>
      <c r="F191" t="s">
        <v>8</v>
      </c>
      <c r="G191" t="s">
        <v>233</v>
      </c>
      <c r="H191" t="s">
        <v>26</v>
      </c>
      <c r="I191" t="s">
        <v>11</v>
      </c>
      <c r="J191" t="s">
        <v>27</v>
      </c>
      <c r="K191">
        <v>2</v>
      </c>
      <c r="L191" t="s">
        <v>13</v>
      </c>
    </row>
    <row r="192" spans="1:12" x14ac:dyDescent="0.3">
      <c r="A192" t="str">
        <f>"140111501499"</f>
        <v>140111501499</v>
      </c>
      <c r="B192" t="s">
        <v>487</v>
      </c>
      <c r="C192" t="s">
        <v>380</v>
      </c>
      <c r="D192" t="s">
        <v>313</v>
      </c>
      <c r="E192" s="1">
        <v>41650</v>
      </c>
      <c r="F192" t="s">
        <v>18</v>
      </c>
      <c r="G192" t="s">
        <v>233</v>
      </c>
      <c r="H192" t="s">
        <v>31</v>
      </c>
      <c r="I192" t="s">
        <v>11</v>
      </c>
      <c r="J192" t="s">
        <v>12</v>
      </c>
      <c r="K192">
        <v>2</v>
      </c>
      <c r="L192" t="s">
        <v>13</v>
      </c>
    </row>
    <row r="193" spans="1:12" x14ac:dyDescent="0.3">
      <c r="A193" t="str">
        <f>"140713600787"</f>
        <v>140713600787</v>
      </c>
      <c r="B193" t="s">
        <v>488</v>
      </c>
      <c r="C193" t="s">
        <v>384</v>
      </c>
      <c r="D193" t="s">
        <v>59</v>
      </c>
      <c r="E193" s="1">
        <v>41833</v>
      </c>
      <c r="F193" t="s">
        <v>8</v>
      </c>
      <c r="G193" t="s">
        <v>233</v>
      </c>
      <c r="H193" t="s">
        <v>10</v>
      </c>
      <c r="I193" t="s">
        <v>11</v>
      </c>
      <c r="J193" t="s">
        <v>12</v>
      </c>
      <c r="K193">
        <v>2</v>
      </c>
      <c r="L193" t="s">
        <v>13</v>
      </c>
    </row>
    <row r="194" spans="1:12" x14ac:dyDescent="0.3">
      <c r="A194" t="str">
        <f>"141023503599"</f>
        <v>141023503599</v>
      </c>
      <c r="B194" t="s">
        <v>489</v>
      </c>
      <c r="C194" t="s">
        <v>490</v>
      </c>
      <c r="D194" t="s">
        <v>249</v>
      </c>
      <c r="E194" s="1">
        <v>41935</v>
      </c>
      <c r="F194" t="s">
        <v>18</v>
      </c>
      <c r="G194" t="s">
        <v>233</v>
      </c>
      <c r="H194" t="s">
        <v>10</v>
      </c>
      <c r="I194" t="s">
        <v>11</v>
      </c>
      <c r="J194" t="s">
        <v>12</v>
      </c>
      <c r="K194">
        <v>2</v>
      </c>
      <c r="L194" t="s">
        <v>13</v>
      </c>
    </row>
    <row r="195" spans="1:12" x14ac:dyDescent="0.3">
      <c r="A195" t="str">
        <f>"141016600463"</f>
        <v>141016600463</v>
      </c>
      <c r="B195" t="s">
        <v>491</v>
      </c>
      <c r="C195" t="s">
        <v>213</v>
      </c>
      <c r="D195" t="s">
        <v>492</v>
      </c>
      <c r="E195" s="1">
        <v>41928</v>
      </c>
      <c r="F195" t="s">
        <v>8</v>
      </c>
      <c r="G195" t="s">
        <v>233</v>
      </c>
      <c r="H195" t="s">
        <v>10</v>
      </c>
      <c r="I195" t="s">
        <v>11</v>
      </c>
      <c r="J195" t="s">
        <v>12</v>
      </c>
      <c r="K195">
        <v>2</v>
      </c>
      <c r="L195" t="s">
        <v>13</v>
      </c>
    </row>
    <row r="196" spans="1:12" x14ac:dyDescent="0.3">
      <c r="A196" t="str">
        <f>"150220503945"</f>
        <v>150220503945</v>
      </c>
      <c r="B196" t="s">
        <v>493</v>
      </c>
      <c r="C196" t="s">
        <v>494</v>
      </c>
      <c r="D196" t="s">
        <v>122</v>
      </c>
      <c r="E196" s="1">
        <v>42055</v>
      </c>
      <c r="F196" t="s">
        <v>18</v>
      </c>
      <c r="G196" t="s">
        <v>233</v>
      </c>
      <c r="H196" t="s">
        <v>10</v>
      </c>
      <c r="I196" t="s">
        <v>11</v>
      </c>
      <c r="J196" t="s">
        <v>12</v>
      </c>
      <c r="K196">
        <v>2</v>
      </c>
      <c r="L196" t="s">
        <v>13</v>
      </c>
    </row>
    <row r="197" spans="1:12" x14ac:dyDescent="0.3">
      <c r="A197" t="str">
        <f>"141129603630"</f>
        <v>141129603630</v>
      </c>
      <c r="B197" t="s">
        <v>495</v>
      </c>
      <c r="C197" t="s">
        <v>99</v>
      </c>
      <c r="D197" t="s">
        <v>496</v>
      </c>
      <c r="E197" s="1">
        <v>41972</v>
      </c>
      <c r="F197" t="s">
        <v>8</v>
      </c>
      <c r="G197" t="s">
        <v>233</v>
      </c>
      <c r="H197" t="s">
        <v>10</v>
      </c>
      <c r="I197" t="s">
        <v>11</v>
      </c>
      <c r="J197" t="s">
        <v>12</v>
      </c>
      <c r="K197">
        <v>2</v>
      </c>
      <c r="L197" t="s">
        <v>13</v>
      </c>
    </row>
    <row r="198" spans="1:12" x14ac:dyDescent="0.3">
      <c r="A198" t="str">
        <f>"150128601876"</f>
        <v>150128601876</v>
      </c>
      <c r="B198" t="s">
        <v>497</v>
      </c>
      <c r="C198" t="s">
        <v>213</v>
      </c>
      <c r="D198" t="s">
        <v>119</v>
      </c>
      <c r="E198" s="1">
        <v>42032</v>
      </c>
      <c r="F198" t="s">
        <v>8</v>
      </c>
      <c r="G198" t="s">
        <v>233</v>
      </c>
      <c r="H198" t="s">
        <v>10</v>
      </c>
      <c r="I198" t="s">
        <v>11</v>
      </c>
      <c r="J198" t="s">
        <v>12</v>
      </c>
      <c r="K198">
        <v>2</v>
      </c>
      <c r="L198" t="s">
        <v>13</v>
      </c>
    </row>
    <row r="199" spans="1:12" x14ac:dyDescent="0.3">
      <c r="A199" t="str">
        <f>"140912600580"</f>
        <v>140912600580</v>
      </c>
      <c r="B199" t="s">
        <v>498</v>
      </c>
      <c r="C199" t="s">
        <v>42</v>
      </c>
      <c r="D199" t="s">
        <v>124</v>
      </c>
      <c r="E199" s="1">
        <v>41894</v>
      </c>
      <c r="F199" t="s">
        <v>8</v>
      </c>
      <c r="G199" t="s">
        <v>233</v>
      </c>
      <c r="H199" t="s">
        <v>31</v>
      </c>
      <c r="I199" t="s">
        <v>11</v>
      </c>
      <c r="J199" t="s">
        <v>12</v>
      </c>
      <c r="K199">
        <v>2</v>
      </c>
      <c r="L199" t="s">
        <v>13</v>
      </c>
    </row>
    <row r="200" spans="1:12" x14ac:dyDescent="0.3">
      <c r="A200" t="str">
        <f>"130801505966"</f>
        <v>130801505966</v>
      </c>
      <c r="B200" t="s">
        <v>499</v>
      </c>
      <c r="C200" t="s">
        <v>500</v>
      </c>
      <c r="D200" t="s">
        <v>122</v>
      </c>
      <c r="E200" s="1">
        <v>41487</v>
      </c>
      <c r="F200" t="s">
        <v>18</v>
      </c>
      <c r="G200" t="s">
        <v>233</v>
      </c>
      <c r="H200" t="s">
        <v>10</v>
      </c>
      <c r="I200" t="s">
        <v>11</v>
      </c>
      <c r="J200" t="s">
        <v>12</v>
      </c>
      <c r="K200">
        <v>2</v>
      </c>
      <c r="L200" t="s">
        <v>13</v>
      </c>
    </row>
    <row r="201" spans="1:12" x14ac:dyDescent="0.3">
      <c r="A201" t="str">
        <f>"150314600670"</f>
        <v>150314600670</v>
      </c>
      <c r="B201" t="s">
        <v>501</v>
      </c>
      <c r="C201" t="s">
        <v>502</v>
      </c>
      <c r="D201" t="s">
        <v>503</v>
      </c>
      <c r="E201" s="1">
        <v>42077</v>
      </c>
      <c r="F201" t="s">
        <v>8</v>
      </c>
      <c r="G201" t="s">
        <v>233</v>
      </c>
      <c r="H201" t="s">
        <v>10</v>
      </c>
      <c r="I201" t="s">
        <v>11</v>
      </c>
      <c r="J201" t="s">
        <v>12</v>
      </c>
      <c r="K201">
        <v>2</v>
      </c>
      <c r="L201" t="s">
        <v>13</v>
      </c>
    </row>
    <row r="202" spans="1:12" x14ac:dyDescent="0.3">
      <c r="A202" t="str">
        <f>"160703502855"</f>
        <v>160703502855</v>
      </c>
      <c r="B202" t="s">
        <v>504</v>
      </c>
      <c r="C202" t="s">
        <v>500</v>
      </c>
      <c r="D202" t="s">
        <v>505</v>
      </c>
      <c r="E202" s="1">
        <v>42554</v>
      </c>
      <c r="F202" t="s">
        <v>18</v>
      </c>
      <c r="G202" t="s">
        <v>255</v>
      </c>
      <c r="H202" t="s">
        <v>22</v>
      </c>
      <c r="I202" t="s">
        <v>11</v>
      </c>
      <c r="J202" t="s">
        <v>12</v>
      </c>
      <c r="K202">
        <v>1</v>
      </c>
      <c r="L202" t="s">
        <v>13</v>
      </c>
    </row>
    <row r="203" spans="1:12" x14ac:dyDescent="0.3">
      <c r="A203" t="str">
        <f>"141001601886"</f>
        <v>141001601886</v>
      </c>
      <c r="B203" t="s">
        <v>506</v>
      </c>
      <c r="C203" t="s">
        <v>507</v>
      </c>
      <c r="D203" t="s">
        <v>97</v>
      </c>
      <c r="E203" s="1">
        <v>41913</v>
      </c>
      <c r="F203" t="s">
        <v>8</v>
      </c>
      <c r="G203" t="s">
        <v>233</v>
      </c>
      <c r="H203" t="s">
        <v>31</v>
      </c>
      <c r="I203" t="s">
        <v>11</v>
      </c>
      <c r="J203" t="s">
        <v>12</v>
      </c>
      <c r="K203">
        <v>2</v>
      </c>
      <c r="L203" t="s">
        <v>13</v>
      </c>
    </row>
    <row r="204" spans="1:12" x14ac:dyDescent="0.3">
      <c r="A204" t="str">
        <f>"160908501148"</f>
        <v>160908501148</v>
      </c>
      <c r="B204" t="s">
        <v>508</v>
      </c>
      <c r="C204" t="s">
        <v>509</v>
      </c>
      <c r="D204" t="s">
        <v>510</v>
      </c>
      <c r="E204" s="1">
        <v>42621</v>
      </c>
      <c r="F204" t="s">
        <v>18</v>
      </c>
      <c r="G204" t="s">
        <v>330</v>
      </c>
      <c r="H204" t="s">
        <v>26</v>
      </c>
      <c r="I204" t="s">
        <v>11</v>
      </c>
      <c r="J204" t="s">
        <v>27</v>
      </c>
      <c r="K204">
        <v>1</v>
      </c>
      <c r="L204" t="s">
        <v>13</v>
      </c>
    </row>
    <row r="205" spans="1:12" x14ac:dyDescent="0.3">
      <c r="A205" t="str">
        <f>"160524601464"</f>
        <v>160524601464</v>
      </c>
      <c r="B205" t="s">
        <v>511</v>
      </c>
      <c r="C205" t="s">
        <v>512</v>
      </c>
      <c r="D205" t="s">
        <v>168</v>
      </c>
      <c r="E205" s="1">
        <v>42514</v>
      </c>
      <c r="F205" t="s">
        <v>8</v>
      </c>
      <c r="G205" t="s">
        <v>330</v>
      </c>
      <c r="H205" t="s">
        <v>22</v>
      </c>
      <c r="I205" t="s">
        <v>11</v>
      </c>
      <c r="J205" t="s">
        <v>12</v>
      </c>
      <c r="K205">
        <v>1</v>
      </c>
      <c r="L205" t="s">
        <v>13</v>
      </c>
    </row>
    <row r="206" spans="1:12" x14ac:dyDescent="0.3">
      <c r="A206" t="str">
        <f>"141030601795"</f>
        <v>141030601795</v>
      </c>
      <c r="B206" t="s">
        <v>513</v>
      </c>
      <c r="C206" t="s">
        <v>514</v>
      </c>
      <c r="D206" t="s">
        <v>515</v>
      </c>
      <c r="E206" s="1">
        <v>41942</v>
      </c>
      <c r="F206" t="s">
        <v>8</v>
      </c>
      <c r="G206" t="s">
        <v>233</v>
      </c>
      <c r="H206" t="s">
        <v>26</v>
      </c>
      <c r="I206" t="s">
        <v>11</v>
      </c>
      <c r="J206" t="s">
        <v>27</v>
      </c>
      <c r="K206">
        <v>2</v>
      </c>
      <c r="L206" t="s">
        <v>13</v>
      </c>
    </row>
    <row r="207" spans="1:12" x14ac:dyDescent="0.3">
      <c r="A207" t="str">
        <f>"170107600534"</f>
        <v>170107600534</v>
      </c>
      <c r="B207" t="s">
        <v>516</v>
      </c>
      <c r="C207" t="s">
        <v>58</v>
      </c>
      <c r="D207" t="s">
        <v>34</v>
      </c>
      <c r="E207" s="1">
        <v>42742</v>
      </c>
      <c r="F207" t="s">
        <v>8</v>
      </c>
      <c r="G207" t="s">
        <v>330</v>
      </c>
      <c r="H207" t="s">
        <v>22</v>
      </c>
      <c r="I207" t="s">
        <v>11</v>
      </c>
      <c r="J207" t="s">
        <v>12</v>
      </c>
      <c r="K207">
        <v>1</v>
      </c>
      <c r="L207" t="s">
        <v>13</v>
      </c>
    </row>
    <row r="208" spans="1:12" x14ac:dyDescent="0.3">
      <c r="A208" t="str">
        <f>"160906504161"</f>
        <v>160906504161</v>
      </c>
      <c r="B208" t="s">
        <v>517</v>
      </c>
      <c r="C208" t="s">
        <v>518</v>
      </c>
      <c r="D208" t="s">
        <v>519</v>
      </c>
      <c r="E208" s="1">
        <v>42619</v>
      </c>
      <c r="F208" t="s">
        <v>18</v>
      </c>
      <c r="G208" t="s">
        <v>330</v>
      </c>
      <c r="H208" t="s">
        <v>31</v>
      </c>
      <c r="I208" t="s">
        <v>11</v>
      </c>
      <c r="J208" t="s">
        <v>12</v>
      </c>
      <c r="K208">
        <v>1</v>
      </c>
      <c r="L208" t="s">
        <v>13</v>
      </c>
    </row>
    <row r="209" spans="1:12" x14ac:dyDescent="0.3">
      <c r="A209" t="str">
        <f>"150819600130"</f>
        <v>150819600130</v>
      </c>
      <c r="B209" t="s">
        <v>520</v>
      </c>
      <c r="C209" t="s">
        <v>521</v>
      </c>
      <c r="D209" t="s">
        <v>522</v>
      </c>
      <c r="E209" s="1">
        <v>42235</v>
      </c>
      <c r="F209" t="s">
        <v>8</v>
      </c>
      <c r="G209" t="s">
        <v>233</v>
      </c>
      <c r="H209" t="s">
        <v>26</v>
      </c>
      <c r="I209" t="s">
        <v>11</v>
      </c>
      <c r="J209" t="s">
        <v>27</v>
      </c>
      <c r="K209">
        <v>2</v>
      </c>
      <c r="L209" t="s">
        <v>13</v>
      </c>
    </row>
    <row r="210" spans="1:12" x14ac:dyDescent="0.3">
      <c r="A210" t="str">
        <f>"161214604367"</f>
        <v>161214604367</v>
      </c>
      <c r="B210" t="s">
        <v>523</v>
      </c>
      <c r="C210" t="s">
        <v>461</v>
      </c>
      <c r="D210" t="s">
        <v>524</v>
      </c>
      <c r="E210" s="1">
        <v>42718</v>
      </c>
      <c r="F210" t="s">
        <v>8</v>
      </c>
      <c r="G210" t="s">
        <v>330</v>
      </c>
      <c r="H210" t="s">
        <v>22</v>
      </c>
      <c r="I210" t="s">
        <v>11</v>
      </c>
      <c r="J210" t="s">
        <v>12</v>
      </c>
      <c r="K210">
        <v>1</v>
      </c>
      <c r="L210" t="s">
        <v>13</v>
      </c>
    </row>
    <row r="211" spans="1:12" x14ac:dyDescent="0.3">
      <c r="A211" t="str">
        <f>"131008501579"</f>
        <v>131008501579</v>
      </c>
      <c r="B211" t="s">
        <v>525</v>
      </c>
      <c r="C211" t="s">
        <v>526</v>
      </c>
      <c r="D211" t="s">
        <v>527</v>
      </c>
      <c r="E211" s="1">
        <v>41555</v>
      </c>
      <c r="F211" t="s">
        <v>18</v>
      </c>
      <c r="G211" t="s">
        <v>200</v>
      </c>
      <c r="H211" t="s">
        <v>26</v>
      </c>
      <c r="I211" t="s">
        <v>11</v>
      </c>
      <c r="J211" t="s">
        <v>27</v>
      </c>
      <c r="K211">
        <v>1</v>
      </c>
      <c r="L211" t="s">
        <v>13</v>
      </c>
    </row>
    <row r="212" spans="1:12" x14ac:dyDescent="0.3">
      <c r="A212" t="str">
        <f>"160327602293"</f>
        <v>160327602293</v>
      </c>
      <c r="B212" t="s">
        <v>528</v>
      </c>
      <c r="C212" t="s">
        <v>529</v>
      </c>
      <c r="D212" t="s">
        <v>530</v>
      </c>
      <c r="E212" s="1">
        <v>42456</v>
      </c>
      <c r="F212" t="s">
        <v>8</v>
      </c>
      <c r="G212" t="s">
        <v>255</v>
      </c>
      <c r="H212" t="s">
        <v>10</v>
      </c>
      <c r="I212" t="s">
        <v>11</v>
      </c>
      <c r="J212" t="s">
        <v>12</v>
      </c>
      <c r="K212">
        <v>2</v>
      </c>
      <c r="L212" t="s">
        <v>13</v>
      </c>
    </row>
    <row r="213" spans="1:12" x14ac:dyDescent="0.3">
      <c r="A213" t="str">
        <f>"160423501786"</f>
        <v>160423501786</v>
      </c>
      <c r="B213" t="s">
        <v>531</v>
      </c>
      <c r="C213" t="s">
        <v>121</v>
      </c>
      <c r="D213" t="s">
        <v>249</v>
      </c>
      <c r="E213" s="1">
        <v>42483</v>
      </c>
      <c r="F213" t="s">
        <v>18</v>
      </c>
      <c r="G213" t="s">
        <v>330</v>
      </c>
      <c r="H213" t="s">
        <v>22</v>
      </c>
      <c r="I213" t="s">
        <v>11</v>
      </c>
      <c r="J213" t="s">
        <v>12</v>
      </c>
      <c r="K213">
        <v>1</v>
      </c>
      <c r="L213" t="s">
        <v>13</v>
      </c>
    </row>
    <row r="214" spans="1:12" x14ac:dyDescent="0.3">
      <c r="A214" t="str">
        <f>"090408650119"</f>
        <v>090408650119</v>
      </c>
      <c r="B214" t="s">
        <v>532</v>
      </c>
      <c r="C214" t="s">
        <v>82</v>
      </c>
      <c r="D214" t="s">
        <v>246</v>
      </c>
      <c r="E214" s="1">
        <v>39911</v>
      </c>
      <c r="F214" t="s">
        <v>8</v>
      </c>
      <c r="G214" t="s">
        <v>47</v>
      </c>
      <c r="H214" t="s">
        <v>22</v>
      </c>
      <c r="I214" t="s">
        <v>11</v>
      </c>
      <c r="J214" t="s">
        <v>12</v>
      </c>
      <c r="K214">
        <v>1</v>
      </c>
      <c r="L214" t="s">
        <v>13</v>
      </c>
    </row>
    <row r="215" spans="1:12" x14ac:dyDescent="0.3">
      <c r="A215" t="str">
        <f>"120206601061"</f>
        <v>120206601061</v>
      </c>
      <c r="B215" t="s">
        <v>154</v>
      </c>
      <c r="C215" t="s">
        <v>533</v>
      </c>
      <c r="D215" t="s">
        <v>242</v>
      </c>
      <c r="E215" s="1">
        <v>40945</v>
      </c>
      <c r="F215" t="s">
        <v>8</v>
      </c>
      <c r="G215" t="s">
        <v>83</v>
      </c>
      <c r="H215" t="s">
        <v>31</v>
      </c>
      <c r="I215" t="s">
        <v>11</v>
      </c>
      <c r="J215" t="s">
        <v>12</v>
      </c>
      <c r="K215">
        <v>1</v>
      </c>
      <c r="L215" t="s">
        <v>13</v>
      </c>
    </row>
    <row r="216" spans="1:12" x14ac:dyDescent="0.3">
      <c r="A216" t="str">
        <f>"120731602738"</f>
        <v>120731602738</v>
      </c>
      <c r="B216" t="s">
        <v>534</v>
      </c>
      <c r="C216" t="s">
        <v>535</v>
      </c>
      <c r="D216" t="s">
        <v>126</v>
      </c>
      <c r="E216" s="1">
        <v>41121</v>
      </c>
      <c r="F216" t="s">
        <v>8</v>
      </c>
      <c r="G216" t="s">
        <v>134</v>
      </c>
      <c r="H216" t="s">
        <v>22</v>
      </c>
      <c r="I216" t="s">
        <v>11</v>
      </c>
      <c r="J216" t="s">
        <v>12</v>
      </c>
      <c r="K216">
        <v>1</v>
      </c>
      <c r="L216" t="s">
        <v>13</v>
      </c>
    </row>
    <row r="217" spans="1:12" x14ac:dyDescent="0.3">
      <c r="A217" t="str">
        <f>"130715600706"</f>
        <v>130715600706</v>
      </c>
      <c r="B217" t="s">
        <v>250</v>
      </c>
      <c r="C217" t="s">
        <v>502</v>
      </c>
      <c r="D217" t="s">
        <v>59</v>
      </c>
      <c r="E217" s="1">
        <v>41470</v>
      </c>
      <c r="F217" t="s">
        <v>8</v>
      </c>
      <c r="G217" t="s">
        <v>200</v>
      </c>
      <c r="H217" t="s">
        <v>31</v>
      </c>
      <c r="I217" t="s">
        <v>11</v>
      </c>
      <c r="J217" t="s">
        <v>12</v>
      </c>
      <c r="K217">
        <v>1</v>
      </c>
      <c r="L217" t="s">
        <v>13</v>
      </c>
    </row>
    <row r="218" spans="1:12" x14ac:dyDescent="0.3">
      <c r="A218" t="str">
        <f>"140702605371"</f>
        <v>140702605371</v>
      </c>
      <c r="B218" t="s">
        <v>536</v>
      </c>
      <c r="C218" t="s">
        <v>213</v>
      </c>
      <c r="D218" t="s">
        <v>458</v>
      </c>
      <c r="E218" s="1">
        <v>41822</v>
      </c>
      <c r="F218" t="s">
        <v>8</v>
      </c>
      <c r="G218" t="s">
        <v>233</v>
      </c>
      <c r="H218" t="s">
        <v>22</v>
      </c>
      <c r="I218" t="s">
        <v>11</v>
      </c>
      <c r="J218" t="s">
        <v>12</v>
      </c>
      <c r="K218">
        <v>2</v>
      </c>
      <c r="L218" t="s">
        <v>13</v>
      </c>
    </row>
    <row r="219" spans="1:12" x14ac:dyDescent="0.3">
      <c r="A219" t="str">
        <f>"161101604632"</f>
        <v>161101604632</v>
      </c>
      <c r="B219" t="s">
        <v>537</v>
      </c>
      <c r="C219" t="s">
        <v>461</v>
      </c>
      <c r="D219" t="s">
        <v>97</v>
      </c>
      <c r="E219" s="1">
        <v>42675</v>
      </c>
      <c r="F219" t="s">
        <v>8</v>
      </c>
      <c r="G219" t="s">
        <v>330</v>
      </c>
      <c r="H219" t="s">
        <v>10</v>
      </c>
      <c r="I219" t="s">
        <v>11</v>
      </c>
      <c r="J219" t="s">
        <v>12</v>
      </c>
      <c r="K219">
        <v>1</v>
      </c>
      <c r="L219" t="s">
        <v>13</v>
      </c>
    </row>
    <row r="220" spans="1:12" x14ac:dyDescent="0.3">
      <c r="A220" t="str">
        <f>"140305503043"</f>
        <v>140305503043</v>
      </c>
      <c r="B220" t="s">
        <v>538</v>
      </c>
      <c r="C220" t="s">
        <v>539</v>
      </c>
      <c r="D220" t="s">
        <v>540</v>
      </c>
      <c r="E220" s="1">
        <v>41703</v>
      </c>
      <c r="F220" t="s">
        <v>18</v>
      </c>
      <c r="G220" t="s">
        <v>233</v>
      </c>
      <c r="H220" t="s">
        <v>31</v>
      </c>
      <c r="I220" t="s">
        <v>11</v>
      </c>
      <c r="J220" t="s">
        <v>12</v>
      </c>
      <c r="K220">
        <v>2</v>
      </c>
      <c r="L220" t="s">
        <v>13</v>
      </c>
    </row>
    <row r="221" spans="1:12" x14ac:dyDescent="0.3">
      <c r="A221" t="str">
        <f>"140813601104"</f>
        <v>140813601104</v>
      </c>
      <c r="B221" t="s">
        <v>541</v>
      </c>
      <c r="C221" t="s">
        <v>466</v>
      </c>
      <c r="D221" t="s">
        <v>542</v>
      </c>
      <c r="E221" s="1">
        <v>41864</v>
      </c>
      <c r="F221" t="s">
        <v>8</v>
      </c>
      <c r="G221" t="s">
        <v>200</v>
      </c>
      <c r="H221" t="s">
        <v>31</v>
      </c>
      <c r="I221" t="s">
        <v>11</v>
      </c>
      <c r="J221" t="s">
        <v>12</v>
      </c>
      <c r="K221">
        <v>1</v>
      </c>
      <c r="L221" t="s">
        <v>13</v>
      </c>
    </row>
    <row r="222" spans="1:12" x14ac:dyDescent="0.3">
      <c r="A222" t="str">
        <f>"140917602435"</f>
        <v>140917602435</v>
      </c>
      <c r="B222" t="s">
        <v>543</v>
      </c>
      <c r="C222" t="s">
        <v>544</v>
      </c>
      <c r="D222" t="s">
        <v>545</v>
      </c>
      <c r="E222" s="1">
        <v>41899</v>
      </c>
      <c r="F222" t="s">
        <v>8</v>
      </c>
      <c r="G222" t="s">
        <v>233</v>
      </c>
      <c r="H222" t="s">
        <v>22</v>
      </c>
      <c r="I222" t="s">
        <v>11</v>
      </c>
      <c r="J222" t="s">
        <v>12</v>
      </c>
      <c r="K222">
        <v>2</v>
      </c>
      <c r="L222" t="s">
        <v>13</v>
      </c>
    </row>
    <row r="223" spans="1:12" x14ac:dyDescent="0.3">
      <c r="A223" t="str">
        <f>"120319505022"</f>
        <v>120319505022</v>
      </c>
      <c r="B223" t="s">
        <v>546</v>
      </c>
      <c r="C223" t="s">
        <v>547</v>
      </c>
      <c r="D223" t="s">
        <v>548</v>
      </c>
      <c r="E223" s="1">
        <v>40987</v>
      </c>
      <c r="F223" t="s">
        <v>18</v>
      </c>
      <c r="G223" t="s">
        <v>134</v>
      </c>
      <c r="H223" t="s">
        <v>26</v>
      </c>
      <c r="I223" t="s">
        <v>11</v>
      </c>
      <c r="J223" t="s">
        <v>27</v>
      </c>
      <c r="K223">
        <v>1</v>
      </c>
      <c r="L223" t="s">
        <v>13</v>
      </c>
    </row>
    <row r="224" spans="1:12" x14ac:dyDescent="0.3">
      <c r="A224" t="str">
        <f>"090515651228"</f>
        <v>090515651228</v>
      </c>
      <c r="B224" t="s">
        <v>549</v>
      </c>
      <c r="C224" t="s">
        <v>550</v>
      </c>
      <c r="D224" t="s">
        <v>551</v>
      </c>
      <c r="E224" s="1">
        <v>39948</v>
      </c>
      <c r="F224" t="s">
        <v>8</v>
      </c>
      <c r="G224" t="s">
        <v>47</v>
      </c>
      <c r="H224" t="s">
        <v>31</v>
      </c>
      <c r="I224" t="s">
        <v>11</v>
      </c>
      <c r="J224" t="s">
        <v>12</v>
      </c>
      <c r="K224">
        <v>1</v>
      </c>
      <c r="L224" t="s">
        <v>13</v>
      </c>
    </row>
    <row r="225" spans="1:12" x14ac:dyDescent="0.3">
      <c r="A225" t="str">
        <f>"130531601546"</f>
        <v>130531601546</v>
      </c>
      <c r="B225" t="s">
        <v>552</v>
      </c>
      <c r="C225" t="s">
        <v>553</v>
      </c>
      <c r="D225" t="s">
        <v>554</v>
      </c>
      <c r="E225" s="1">
        <v>41425</v>
      </c>
      <c r="F225" t="s">
        <v>8</v>
      </c>
      <c r="G225" t="s">
        <v>200</v>
      </c>
      <c r="H225" t="s">
        <v>10</v>
      </c>
      <c r="I225" t="s">
        <v>11</v>
      </c>
      <c r="J225" t="s">
        <v>12</v>
      </c>
      <c r="K225">
        <v>1</v>
      </c>
      <c r="L225" t="s">
        <v>13</v>
      </c>
    </row>
    <row r="226" spans="1:12" x14ac:dyDescent="0.3">
      <c r="A226" t="str">
        <f>"160404604119"</f>
        <v>160404604119</v>
      </c>
      <c r="B226" t="s">
        <v>555</v>
      </c>
      <c r="C226" t="s">
        <v>556</v>
      </c>
      <c r="D226" t="s">
        <v>557</v>
      </c>
      <c r="E226" s="1">
        <v>42464</v>
      </c>
      <c r="F226" t="s">
        <v>8</v>
      </c>
      <c r="G226" t="s">
        <v>330</v>
      </c>
      <c r="H226" t="s">
        <v>144</v>
      </c>
      <c r="I226" t="s">
        <v>11</v>
      </c>
      <c r="J226" t="s">
        <v>27</v>
      </c>
      <c r="K226">
        <v>1</v>
      </c>
      <c r="L226" t="s">
        <v>13</v>
      </c>
    </row>
    <row r="227" spans="1:12" x14ac:dyDescent="0.3">
      <c r="A227" t="str">
        <f>"140712602004"</f>
        <v>140712602004</v>
      </c>
      <c r="B227" t="s">
        <v>558</v>
      </c>
      <c r="C227" t="s">
        <v>559</v>
      </c>
      <c r="D227" t="s">
        <v>258</v>
      </c>
      <c r="E227" s="1">
        <v>41832</v>
      </c>
      <c r="F227" t="s">
        <v>8</v>
      </c>
      <c r="G227" t="s">
        <v>233</v>
      </c>
      <c r="H227" t="s">
        <v>31</v>
      </c>
      <c r="I227" t="s">
        <v>11</v>
      </c>
      <c r="J227" t="s">
        <v>12</v>
      </c>
      <c r="K227">
        <v>2</v>
      </c>
      <c r="L227" t="s">
        <v>13</v>
      </c>
    </row>
    <row r="228" spans="1:12" x14ac:dyDescent="0.3">
      <c r="A228" t="str">
        <f>"130402604261"</f>
        <v>130402604261</v>
      </c>
      <c r="B228" t="s">
        <v>437</v>
      </c>
      <c r="C228" t="s">
        <v>560</v>
      </c>
      <c r="D228" t="s">
        <v>439</v>
      </c>
      <c r="E228" s="1">
        <v>41366</v>
      </c>
      <c r="F228" t="s">
        <v>8</v>
      </c>
      <c r="G228" t="s">
        <v>200</v>
      </c>
      <c r="H228" t="s">
        <v>31</v>
      </c>
      <c r="I228" t="s">
        <v>11</v>
      </c>
      <c r="J228" t="s">
        <v>12</v>
      </c>
      <c r="K228">
        <v>1</v>
      </c>
      <c r="L228" t="s">
        <v>13</v>
      </c>
    </row>
    <row r="229" spans="1:12" x14ac:dyDescent="0.3">
      <c r="A229" t="str">
        <f>"140118501040"</f>
        <v>140118501040</v>
      </c>
      <c r="B229" t="s">
        <v>561</v>
      </c>
      <c r="C229" t="s">
        <v>539</v>
      </c>
      <c r="D229" t="s">
        <v>218</v>
      </c>
      <c r="E229" s="1">
        <v>41657</v>
      </c>
      <c r="F229" t="s">
        <v>18</v>
      </c>
      <c r="G229" t="s">
        <v>200</v>
      </c>
      <c r="H229" t="s">
        <v>10</v>
      </c>
      <c r="I229" t="s">
        <v>11</v>
      </c>
      <c r="J229" t="s">
        <v>12</v>
      </c>
      <c r="K229">
        <v>1</v>
      </c>
      <c r="L229" t="s">
        <v>13</v>
      </c>
    </row>
    <row r="230" spans="1:12" x14ac:dyDescent="0.3">
      <c r="A230" t="str">
        <f>"140312604889"</f>
        <v>140312604889</v>
      </c>
      <c r="B230" t="s">
        <v>229</v>
      </c>
      <c r="C230" t="s">
        <v>562</v>
      </c>
      <c r="D230" t="s">
        <v>97</v>
      </c>
      <c r="E230" s="1">
        <v>41710</v>
      </c>
      <c r="F230" t="s">
        <v>8</v>
      </c>
      <c r="G230" t="s">
        <v>233</v>
      </c>
      <c r="H230" t="s">
        <v>22</v>
      </c>
      <c r="I230" t="s">
        <v>11</v>
      </c>
      <c r="J230" t="s">
        <v>12</v>
      </c>
      <c r="K230">
        <v>2</v>
      </c>
      <c r="L230" t="s">
        <v>13</v>
      </c>
    </row>
    <row r="231" spans="1:12" x14ac:dyDescent="0.3">
      <c r="A231" t="str">
        <f>"160607502576"</f>
        <v>160607502576</v>
      </c>
      <c r="B231" t="s">
        <v>563</v>
      </c>
      <c r="C231" t="s">
        <v>564</v>
      </c>
      <c r="D231" t="s">
        <v>565</v>
      </c>
      <c r="E231" s="1">
        <v>42528</v>
      </c>
      <c r="F231" t="s">
        <v>18</v>
      </c>
      <c r="G231" t="s">
        <v>330</v>
      </c>
      <c r="H231" t="s">
        <v>22</v>
      </c>
      <c r="I231" t="s">
        <v>11</v>
      </c>
      <c r="J231" t="s">
        <v>12</v>
      </c>
      <c r="K231">
        <v>1</v>
      </c>
      <c r="L231" t="s">
        <v>13</v>
      </c>
    </row>
    <row r="232" spans="1:12" x14ac:dyDescent="0.3">
      <c r="A232" t="str">
        <f>"170128601850"</f>
        <v>170128601850</v>
      </c>
      <c r="B232" t="s">
        <v>566</v>
      </c>
      <c r="C232" t="s">
        <v>567</v>
      </c>
      <c r="D232" t="s">
        <v>568</v>
      </c>
      <c r="E232" s="1">
        <v>42763</v>
      </c>
      <c r="F232" t="s">
        <v>8</v>
      </c>
      <c r="G232" t="s">
        <v>330</v>
      </c>
      <c r="H232" t="s">
        <v>144</v>
      </c>
      <c r="I232" t="s">
        <v>11</v>
      </c>
      <c r="J232" t="s">
        <v>27</v>
      </c>
      <c r="K232">
        <v>1</v>
      </c>
      <c r="L232" t="s">
        <v>13</v>
      </c>
    </row>
    <row r="233" spans="1:12" x14ac:dyDescent="0.3">
      <c r="A233" t="str">
        <f>"140203504611"</f>
        <v>140203504611</v>
      </c>
      <c r="B233" t="s">
        <v>569</v>
      </c>
      <c r="C233" t="s">
        <v>570</v>
      </c>
      <c r="D233" t="s">
        <v>571</v>
      </c>
      <c r="E233" s="1">
        <v>41673</v>
      </c>
      <c r="F233" t="s">
        <v>18</v>
      </c>
      <c r="G233" t="s">
        <v>233</v>
      </c>
      <c r="H233" t="s">
        <v>31</v>
      </c>
      <c r="I233" t="s">
        <v>11</v>
      </c>
      <c r="J233" t="s">
        <v>12</v>
      </c>
      <c r="K233">
        <v>2</v>
      </c>
      <c r="L233" t="s">
        <v>13</v>
      </c>
    </row>
    <row r="234" spans="1:12" x14ac:dyDescent="0.3">
      <c r="A234" t="str">
        <f>"140924500133"</f>
        <v>140924500133</v>
      </c>
      <c r="B234" t="s">
        <v>572</v>
      </c>
      <c r="C234" t="s">
        <v>573</v>
      </c>
      <c r="D234" t="s">
        <v>574</v>
      </c>
      <c r="E234" s="1">
        <v>41906</v>
      </c>
      <c r="F234" t="s">
        <v>18</v>
      </c>
      <c r="G234" t="s">
        <v>233</v>
      </c>
      <c r="H234" t="s">
        <v>31</v>
      </c>
      <c r="I234" t="s">
        <v>11</v>
      </c>
      <c r="J234" t="s">
        <v>12</v>
      </c>
      <c r="K234">
        <v>2</v>
      </c>
      <c r="L234" t="s">
        <v>13</v>
      </c>
    </row>
    <row r="235" spans="1:12" x14ac:dyDescent="0.3">
      <c r="A235" t="str">
        <f>"161016500986"</f>
        <v>161016500986</v>
      </c>
      <c r="B235" t="s">
        <v>395</v>
      </c>
      <c r="C235" t="s">
        <v>575</v>
      </c>
      <c r="D235" t="s">
        <v>397</v>
      </c>
      <c r="E235" s="1">
        <v>42659</v>
      </c>
      <c r="F235" t="s">
        <v>18</v>
      </c>
      <c r="G235" t="s">
        <v>330</v>
      </c>
      <c r="H235" t="s">
        <v>144</v>
      </c>
      <c r="I235" t="s">
        <v>11</v>
      </c>
      <c r="J235" t="s">
        <v>27</v>
      </c>
      <c r="K235">
        <v>1</v>
      </c>
      <c r="L235" t="s">
        <v>13</v>
      </c>
    </row>
    <row r="236" spans="1:12" x14ac:dyDescent="0.3">
      <c r="A236" t="str">
        <f>"140806500161"</f>
        <v>140806500161</v>
      </c>
      <c r="B236" t="s">
        <v>576</v>
      </c>
      <c r="C236" t="s">
        <v>577</v>
      </c>
      <c r="D236" t="s">
        <v>578</v>
      </c>
      <c r="E236" s="1">
        <v>41857</v>
      </c>
      <c r="F236" t="s">
        <v>18</v>
      </c>
      <c r="G236" t="s">
        <v>233</v>
      </c>
      <c r="H236" t="s">
        <v>22</v>
      </c>
      <c r="I236" t="s">
        <v>11</v>
      </c>
      <c r="J236" t="s">
        <v>12</v>
      </c>
      <c r="K236">
        <v>2</v>
      </c>
      <c r="L236" t="s">
        <v>13</v>
      </c>
    </row>
    <row r="237" spans="1:12" x14ac:dyDescent="0.3">
      <c r="A237" t="str">
        <f>"140912600917"</f>
        <v>140912600917</v>
      </c>
      <c r="B237" t="s">
        <v>44</v>
      </c>
      <c r="C237" t="s">
        <v>579</v>
      </c>
      <c r="D237" t="s">
        <v>580</v>
      </c>
      <c r="E237" s="1">
        <v>41894</v>
      </c>
      <c r="F237" t="s">
        <v>8</v>
      </c>
      <c r="G237" t="s">
        <v>233</v>
      </c>
      <c r="H237" t="s">
        <v>10</v>
      </c>
      <c r="I237" t="s">
        <v>11</v>
      </c>
      <c r="J237" t="s">
        <v>12</v>
      </c>
      <c r="K237">
        <v>2</v>
      </c>
      <c r="L237" t="s">
        <v>13</v>
      </c>
    </row>
    <row r="238" spans="1:12" x14ac:dyDescent="0.3">
      <c r="A238" t="str">
        <f>"140923600253"</f>
        <v>140923600253</v>
      </c>
      <c r="B238" t="s">
        <v>581</v>
      </c>
      <c r="C238" t="s">
        <v>257</v>
      </c>
      <c r="D238" t="s">
        <v>59</v>
      </c>
      <c r="E238" s="1">
        <v>41905</v>
      </c>
      <c r="F238" t="s">
        <v>8</v>
      </c>
      <c r="G238" t="s">
        <v>233</v>
      </c>
      <c r="H238" t="s">
        <v>22</v>
      </c>
      <c r="I238" t="s">
        <v>11</v>
      </c>
      <c r="J238" t="s">
        <v>12</v>
      </c>
      <c r="K238">
        <v>2</v>
      </c>
      <c r="L238" t="s">
        <v>13</v>
      </c>
    </row>
    <row r="239" spans="1:12" x14ac:dyDescent="0.3">
      <c r="A239" t="str">
        <f>"140519504283"</f>
        <v>140519504283</v>
      </c>
      <c r="B239" t="s">
        <v>582</v>
      </c>
      <c r="C239" t="s">
        <v>583</v>
      </c>
      <c r="D239" t="s">
        <v>584</v>
      </c>
      <c r="E239" s="1">
        <v>41778</v>
      </c>
      <c r="F239" t="s">
        <v>18</v>
      </c>
      <c r="G239" t="s">
        <v>233</v>
      </c>
      <c r="H239" t="s">
        <v>22</v>
      </c>
      <c r="I239" t="s">
        <v>11</v>
      </c>
      <c r="J239" t="s">
        <v>12</v>
      </c>
      <c r="K239">
        <v>2</v>
      </c>
      <c r="L239" t="s">
        <v>13</v>
      </c>
    </row>
    <row r="240" spans="1:12" x14ac:dyDescent="0.3">
      <c r="A240" t="str">
        <f>"140317500044"</f>
        <v>140317500044</v>
      </c>
      <c r="B240" t="s">
        <v>585</v>
      </c>
      <c r="C240" t="s">
        <v>586</v>
      </c>
      <c r="D240" t="s">
        <v>249</v>
      </c>
      <c r="E240" s="1">
        <v>41715</v>
      </c>
      <c r="F240" t="s">
        <v>18</v>
      </c>
      <c r="G240" t="s">
        <v>233</v>
      </c>
      <c r="H240" t="s">
        <v>10</v>
      </c>
      <c r="I240" t="s">
        <v>11</v>
      </c>
      <c r="J240" t="s">
        <v>12</v>
      </c>
      <c r="K240">
        <v>2</v>
      </c>
      <c r="L240" t="s">
        <v>13</v>
      </c>
    </row>
    <row r="241" spans="1:12" x14ac:dyDescent="0.3">
      <c r="A241" t="str">
        <f>"150130503133"</f>
        <v>150130503133</v>
      </c>
      <c r="B241" t="s">
        <v>587</v>
      </c>
      <c r="C241" t="s">
        <v>588</v>
      </c>
      <c r="D241" t="s">
        <v>589</v>
      </c>
      <c r="E241" s="1">
        <v>42034</v>
      </c>
      <c r="F241" t="s">
        <v>18</v>
      </c>
      <c r="G241" t="s">
        <v>233</v>
      </c>
      <c r="H241" t="s">
        <v>26</v>
      </c>
      <c r="I241" t="s">
        <v>11</v>
      </c>
      <c r="J241" t="s">
        <v>27</v>
      </c>
      <c r="K241">
        <v>2</v>
      </c>
      <c r="L241" t="s">
        <v>13</v>
      </c>
    </row>
    <row r="242" spans="1:12" x14ac:dyDescent="0.3">
      <c r="A242" t="str">
        <f>"140909503671"</f>
        <v>140909503671</v>
      </c>
      <c r="B242" t="s">
        <v>590</v>
      </c>
      <c r="C242" t="s">
        <v>591</v>
      </c>
      <c r="D242" t="s">
        <v>30</v>
      </c>
      <c r="E242" s="1">
        <v>41891</v>
      </c>
      <c r="F242" t="s">
        <v>18</v>
      </c>
      <c r="G242" t="s">
        <v>233</v>
      </c>
      <c r="H242" t="s">
        <v>22</v>
      </c>
      <c r="I242" t="s">
        <v>11</v>
      </c>
      <c r="J242" t="s">
        <v>12</v>
      </c>
      <c r="K242">
        <v>2</v>
      </c>
      <c r="L242" t="s">
        <v>13</v>
      </c>
    </row>
    <row r="243" spans="1:12" x14ac:dyDescent="0.3">
      <c r="A243" t="str">
        <f>"160117600235"</f>
        <v>160117600235</v>
      </c>
      <c r="B243" t="s">
        <v>592</v>
      </c>
      <c r="C243" t="s">
        <v>593</v>
      </c>
      <c r="D243" t="s">
        <v>594</v>
      </c>
      <c r="E243" s="1">
        <v>42386</v>
      </c>
      <c r="F243" t="s">
        <v>8</v>
      </c>
      <c r="G243" t="s">
        <v>255</v>
      </c>
      <c r="H243" t="s">
        <v>26</v>
      </c>
      <c r="I243" t="s">
        <v>11</v>
      </c>
      <c r="J243" t="s">
        <v>27</v>
      </c>
      <c r="K243">
        <v>2</v>
      </c>
      <c r="L243" t="s">
        <v>13</v>
      </c>
    </row>
    <row r="244" spans="1:12" x14ac:dyDescent="0.3">
      <c r="A244" t="str">
        <f>"161031501113"</f>
        <v>161031501113</v>
      </c>
      <c r="B244" t="s">
        <v>595</v>
      </c>
      <c r="C244" t="s">
        <v>596</v>
      </c>
      <c r="D244" t="s">
        <v>597</v>
      </c>
      <c r="E244" s="1">
        <v>42674</v>
      </c>
      <c r="F244" t="s">
        <v>18</v>
      </c>
      <c r="G244" t="s">
        <v>255</v>
      </c>
      <c r="H244" t="s">
        <v>144</v>
      </c>
      <c r="I244" t="s">
        <v>11</v>
      </c>
      <c r="J244" t="s">
        <v>27</v>
      </c>
      <c r="K244">
        <v>2</v>
      </c>
      <c r="L244" t="s">
        <v>13</v>
      </c>
    </row>
    <row r="245" spans="1:12" x14ac:dyDescent="0.3">
      <c r="A245" t="str">
        <f>"140611500756"</f>
        <v>140611500756</v>
      </c>
      <c r="B245" t="s">
        <v>598</v>
      </c>
      <c r="C245" t="s">
        <v>243</v>
      </c>
      <c r="D245" t="s">
        <v>584</v>
      </c>
      <c r="E245" s="1">
        <v>41801</v>
      </c>
      <c r="F245" t="s">
        <v>18</v>
      </c>
      <c r="G245" t="s">
        <v>233</v>
      </c>
      <c r="H245" t="s">
        <v>31</v>
      </c>
      <c r="I245" t="s">
        <v>11</v>
      </c>
      <c r="J245" t="s">
        <v>12</v>
      </c>
      <c r="K245">
        <v>2</v>
      </c>
      <c r="L245" t="s">
        <v>13</v>
      </c>
    </row>
    <row r="246" spans="1:12" x14ac:dyDescent="0.3">
      <c r="A246" t="str">
        <f>"100303653167"</f>
        <v>100303653167</v>
      </c>
      <c r="B246" t="s">
        <v>599</v>
      </c>
      <c r="C246" t="s">
        <v>213</v>
      </c>
      <c r="D246" t="s">
        <v>119</v>
      </c>
      <c r="E246" s="1">
        <v>40240</v>
      </c>
      <c r="F246" t="s">
        <v>8</v>
      </c>
      <c r="G246" t="s">
        <v>56</v>
      </c>
      <c r="H246" t="s">
        <v>10</v>
      </c>
      <c r="I246" t="s">
        <v>11</v>
      </c>
      <c r="J246" t="s">
        <v>12</v>
      </c>
      <c r="K246">
        <v>1</v>
      </c>
      <c r="L246" t="s">
        <v>13</v>
      </c>
    </row>
    <row r="247" spans="1:12" x14ac:dyDescent="0.3">
      <c r="A247" t="str">
        <f>"141111600589"</f>
        <v>141111600589</v>
      </c>
      <c r="B247" t="s">
        <v>600</v>
      </c>
      <c r="C247" t="s">
        <v>601</v>
      </c>
      <c r="D247" t="s">
        <v>602</v>
      </c>
      <c r="E247" s="1">
        <v>41954</v>
      </c>
      <c r="F247" t="s">
        <v>8</v>
      </c>
      <c r="G247" t="s">
        <v>200</v>
      </c>
      <c r="H247" t="s">
        <v>10</v>
      </c>
      <c r="I247" t="s">
        <v>11</v>
      </c>
      <c r="J247" t="s">
        <v>12</v>
      </c>
      <c r="K247">
        <v>1</v>
      </c>
      <c r="L247" t="s">
        <v>13</v>
      </c>
    </row>
    <row r="248" spans="1:12" x14ac:dyDescent="0.3">
      <c r="A248" t="str">
        <f>"141211502354"</f>
        <v>141211502354</v>
      </c>
      <c r="B248" t="s">
        <v>603</v>
      </c>
      <c r="C248" t="s">
        <v>604</v>
      </c>
      <c r="D248" t="s">
        <v>50</v>
      </c>
      <c r="E248" s="1">
        <v>41984</v>
      </c>
      <c r="F248" t="s">
        <v>18</v>
      </c>
      <c r="G248" t="s">
        <v>200</v>
      </c>
      <c r="H248" t="s">
        <v>31</v>
      </c>
      <c r="I248" t="s">
        <v>11</v>
      </c>
      <c r="J248" t="s">
        <v>12</v>
      </c>
      <c r="K248">
        <v>1</v>
      </c>
      <c r="L248" t="s">
        <v>13</v>
      </c>
    </row>
    <row r="249" spans="1:12" x14ac:dyDescent="0.3">
      <c r="A249" t="str">
        <f>"131230601919"</f>
        <v>131230601919</v>
      </c>
      <c r="B249" t="s">
        <v>459</v>
      </c>
      <c r="C249" t="s">
        <v>193</v>
      </c>
      <c r="E249" s="1">
        <v>41638</v>
      </c>
      <c r="F249" t="s">
        <v>8</v>
      </c>
      <c r="G249" t="s">
        <v>200</v>
      </c>
      <c r="H249" t="s">
        <v>26</v>
      </c>
      <c r="I249" t="s">
        <v>11</v>
      </c>
      <c r="J249" t="s">
        <v>27</v>
      </c>
      <c r="K249">
        <v>1</v>
      </c>
      <c r="L249" t="s">
        <v>13</v>
      </c>
    </row>
    <row r="250" spans="1:12" x14ac:dyDescent="0.3">
      <c r="A250" t="str">
        <f>"130520050010"</f>
        <v>130520050010</v>
      </c>
      <c r="B250" t="s">
        <v>605</v>
      </c>
      <c r="C250" t="s">
        <v>606</v>
      </c>
      <c r="D250" t="s">
        <v>607</v>
      </c>
      <c r="E250" s="1">
        <v>41414</v>
      </c>
      <c r="F250" t="s">
        <v>18</v>
      </c>
      <c r="G250" t="s">
        <v>134</v>
      </c>
      <c r="H250" t="s">
        <v>26</v>
      </c>
      <c r="I250" t="s">
        <v>11</v>
      </c>
      <c r="J250" t="s">
        <v>27</v>
      </c>
      <c r="K250">
        <v>1</v>
      </c>
      <c r="L250" t="s">
        <v>13</v>
      </c>
    </row>
    <row r="251" spans="1:12" x14ac:dyDescent="0.3">
      <c r="A251" t="str">
        <f>"130704500650"</f>
        <v>130704500650</v>
      </c>
      <c r="B251" t="s">
        <v>603</v>
      </c>
      <c r="C251" t="s">
        <v>570</v>
      </c>
      <c r="D251" t="s">
        <v>50</v>
      </c>
      <c r="E251" s="1">
        <v>41459</v>
      </c>
      <c r="F251" t="s">
        <v>18</v>
      </c>
      <c r="G251" t="s">
        <v>200</v>
      </c>
      <c r="H251" t="s">
        <v>31</v>
      </c>
      <c r="I251" t="s">
        <v>11</v>
      </c>
      <c r="J251" t="s">
        <v>12</v>
      </c>
      <c r="K251">
        <v>1</v>
      </c>
      <c r="L251" t="s">
        <v>13</v>
      </c>
    </row>
    <row r="252" spans="1:12" x14ac:dyDescent="0.3">
      <c r="A252" t="str">
        <f>"131203501688"</f>
        <v>131203501688</v>
      </c>
      <c r="B252" t="s">
        <v>608</v>
      </c>
      <c r="C252" t="s">
        <v>609</v>
      </c>
      <c r="D252" t="s">
        <v>610</v>
      </c>
      <c r="E252" s="1">
        <v>41611</v>
      </c>
      <c r="F252" t="s">
        <v>18</v>
      </c>
      <c r="G252" t="s">
        <v>200</v>
      </c>
      <c r="H252" t="s">
        <v>31</v>
      </c>
      <c r="I252" t="s">
        <v>11</v>
      </c>
      <c r="J252" t="s">
        <v>12</v>
      </c>
      <c r="K252">
        <v>1</v>
      </c>
      <c r="L252" t="s">
        <v>13</v>
      </c>
    </row>
    <row r="253" spans="1:12" x14ac:dyDescent="0.3">
      <c r="A253" t="str">
        <f>"140812501767"</f>
        <v>140812501767</v>
      </c>
      <c r="B253" t="s">
        <v>611</v>
      </c>
      <c r="C253" t="s">
        <v>612</v>
      </c>
      <c r="D253" t="s">
        <v>613</v>
      </c>
      <c r="E253" s="1">
        <v>41863</v>
      </c>
      <c r="F253" t="s">
        <v>18</v>
      </c>
      <c r="G253" t="s">
        <v>200</v>
      </c>
      <c r="H253" t="s">
        <v>10</v>
      </c>
      <c r="I253" t="s">
        <v>11</v>
      </c>
      <c r="J253" t="s">
        <v>12</v>
      </c>
      <c r="K253">
        <v>1</v>
      </c>
      <c r="L253" t="s">
        <v>13</v>
      </c>
    </row>
    <row r="254" spans="1:12" x14ac:dyDescent="0.3">
      <c r="A254" t="str">
        <f>"151120603405"</f>
        <v>151120603405</v>
      </c>
      <c r="B254" t="s">
        <v>614</v>
      </c>
      <c r="C254" t="s">
        <v>615</v>
      </c>
      <c r="E254" s="1">
        <v>42328</v>
      </c>
      <c r="F254" t="s">
        <v>8</v>
      </c>
      <c r="G254" t="s">
        <v>255</v>
      </c>
      <c r="H254" t="s">
        <v>22</v>
      </c>
      <c r="I254" t="s">
        <v>11</v>
      </c>
      <c r="J254" t="s">
        <v>12</v>
      </c>
      <c r="K254">
        <v>1</v>
      </c>
      <c r="L254" t="s">
        <v>13</v>
      </c>
    </row>
    <row r="255" spans="1:12" x14ac:dyDescent="0.3">
      <c r="A255" t="str">
        <f>"140626503663"</f>
        <v>140626503663</v>
      </c>
      <c r="B255" t="s">
        <v>616</v>
      </c>
      <c r="C255" t="s">
        <v>226</v>
      </c>
      <c r="D255" t="s">
        <v>218</v>
      </c>
      <c r="E255" s="1">
        <v>41816</v>
      </c>
      <c r="F255" t="s">
        <v>18</v>
      </c>
      <c r="G255" t="s">
        <v>233</v>
      </c>
      <c r="H255" t="s">
        <v>22</v>
      </c>
      <c r="I255" t="s">
        <v>11</v>
      </c>
      <c r="J255" t="s">
        <v>12</v>
      </c>
      <c r="K255">
        <v>2</v>
      </c>
      <c r="L255" t="s">
        <v>13</v>
      </c>
    </row>
    <row r="256" spans="1:12" x14ac:dyDescent="0.3">
      <c r="A256" t="str">
        <f>"130310650027"</f>
        <v>130310650027</v>
      </c>
      <c r="B256" t="s">
        <v>617</v>
      </c>
      <c r="C256" t="s">
        <v>113</v>
      </c>
      <c r="D256" t="s">
        <v>618</v>
      </c>
      <c r="E256" s="1">
        <v>41343</v>
      </c>
      <c r="F256" t="s">
        <v>8</v>
      </c>
      <c r="G256" t="s">
        <v>134</v>
      </c>
      <c r="H256" t="s">
        <v>26</v>
      </c>
      <c r="I256" t="s">
        <v>11</v>
      </c>
      <c r="J256" t="s">
        <v>27</v>
      </c>
      <c r="K256">
        <v>1</v>
      </c>
      <c r="L256" t="s">
        <v>13</v>
      </c>
    </row>
    <row r="257" spans="1:12" x14ac:dyDescent="0.3">
      <c r="A257" t="str">
        <f>"090627652825"</f>
        <v>090627652825</v>
      </c>
      <c r="B257" t="s">
        <v>552</v>
      </c>
      <c r="C257" t="s">
        <v>619</v>
      </c>
      <c r="D257" t="s">
        <v>554</v>
      </c>
      <c r="E257" s="1">
        <v>39991</v>
      </c>
      <c r="F257" t="s">
        <v>8</v>
      </c>
      <c r="G257" t="s">
        <v>47</v>
      </c>
      <c r="H257" t="s">
        <v>31</v>
      </c>
      <c r="I257" t="s">
        <v>11</v>
      </c>
      <c r="J257" t="s">
        <v>12</v>
      </c>
      <c r="K257">
        <v>1</v>
      </c>
      <c r="L257" t="s">
        <v>13</v>
      </c>
    </row>
    <row r="258" spans="1:12" x14ac:dyDescent="0.3">
      <c r="A258" t="str">
        <f>"110529601809"</f>
        <v>110529601809</v>
      </c>
      <c r="B258" t="s">
        <v>552</v>
      </c>
      <c r="C258" t="s">
        <v>620</v>
      </c>
      <c r="D258" t="s">
        <v>554</v>
      </c>
      <c r="E258" s="1">
        <v>40692</v>
      </c>
      <c r="F258" t="s">
        <v>8</v>
      </c>
      <c r="G258" t="s">
        <v>83</v>
      </c>
      <c r="H258" t="s">
        <v>31</v>
      </c>
      <c r="I258" t="s">
        <v>11</v>
      </c>
      <c r="J258" t="s">
        <v>12</v>
      </c>
      <c r="K258">
        <v>1</v>
      </c>
      <c r="L258" t="s">
        <v>13</v>
      </c>
    </row>
    <row r="259" spans="1:12" x14ac:dyDescent="0.3">
      <c r="A259" t="str">
        <f>"110825603448"</f>
        <v>110825603448</v>
      </c>
      <c r="B259" t="s">
        <v>621</v>
      </c>
      <c r="C259" t="s">
        <v>241</v>
      </c>
      <c r="D259" t="s">
        <v>622</v>
      </c>
      <c r="E259" s="1">
        <v>40780</v>
      </c>
      <c r="F259" t="s">
        <v>8</v>
      </c>
      <c r="G259" t="s">
        <v>83</v>
      </c>
      <c r="H259" t="s">
        <v>31</v>
      </c>
      <c r="I259" t="s">
        <v>11</v>
      </c>
      <c r="J259" t="s">
        <v>12</v>
      </c>
      <c r="K259">
        <v>1</v>
      </c>
      <c r="L259" t="s">
        <v>13</v>
      </c>
    </row>
    <row r="260" spans="1:12" x14ac:dyDescent="0.3">
      <c r="A260" t="str">
        <f>"160224050077"</f>
        <v>160224050077</v>
      </c>
      <c r="B260" t="s">
        <v>623</v>
      </c>
      <c r="C260" t="s">
        <v>294</v>
      </c>
      <c r="D260" t="s">
        <v>624</v>
      </c>
      <c r="E260" s="1">
        <v>42424</v>
      </c>
      <c r="F260" t="s">
        <v>8</v>
      </c>
      <c r="G260" t="s">
        <v>255</v>
      </c>
      <c r="H260" t="s">
        <v>144</v>
      </c>
      <c r="I260" t="s">
        <v>11</v>
      </c>
      <c r="J260" t="s">
        <v>27</v>
      </c>
      <c r="K260">
        <v>2</v>
      </c>
      <c r="L260" t="s">
        <v>13</v>
      </c>
    </row>
    <row r="261" spans="1:12" x14ac:dyDescent="0.3">
      <c r="A261" t="str">
        <f>"131121500664"</f>
        <v>131121500664</v>
      </c>
      <c r="B261" t="s">
        <v>625</v>
      </c>
      <c r="C261" t="s">
        <v>471</v>
      </c>
      <c r="D261" t="s">
        <v>626</v>
      </c>
      <c r="E261" s="1">
        <v>41599</v>
      </c>
      <c r="F261" t="s">
        <v>18</v>
      </c>
      <c r="G261" t="s">
        <v>200</v>
      </c>
      <c r="H261" t="s">
        <v>10</v>
      </c>
      <c r="I261" t="s">
        <v>11</v>
      </c>
      <c r="J261" t="s">
        <v>12</v>
      </c>
      <c r="K261">
        <v>1</v>
      </c>
      <c r="L261" t="s">
        <v>13</v>
      </c>
    </row>
    <row r="262" spans="1:12" x14ac:dyDescent="0.3">
      <c r="A262" t="str">
        <f>"131102603542"</f>
        <v>131102603542</v>
      </c>
      <c r="B262" t="s">
        <v>627</v>
      </c>
      <c r="C262" t="s">
        <v>628</v>
      </c>
      <c r="D262" t="s">
        <v>59</v>
      </c>
      <c r="E262" s="1">
        <v>41580</v>
      </c>
      <c r="F262" t="s">
        <v>8</v>
      </c>
      <c r="G262" t="s">
        <v>200</v>
      </c>
      <c r="H262" t="s">
        <v>10</v>
      </c>
      <c r="I262" t="s">
        <v>11</v>
      </c>
      <c r="J262" t="s">
        <v>12</v>
      </c>
      <c r="K262">
        <v>1</v>
      </c>
      <c r="L262" t="s">
        <v>13</v>
      </c>
    </row>
    <row r="263" spans="1:12" x14ac:dyDescent="0.3">
      <c r="A263" t="str">
        <f>"131008600408"</f>
        <v>131008600408</v>
      </c>
      <c r="B263" t="s">
        <v>629</v>
      </c>
      <c r="C263" t="s">
        <v>630</v>
      </c>
      <c r="D263" t="s">
        <v>631</v>
      </c>
      <c r="E263" s="1">
        <v>41555</v>
      </c>
      <c r="F263" t="s">
        <v>8</v>
      </c>
      <c r="G263" t="s">
        <v>200</v>
      </c>
      <c r="H263" t="s">
        <v>10</v>
      </c>
      <c r="I263" t="s">
        <v>11</v>
      </c>
      <c r="J263" t="s">
        <v>12</v>
      </c>
      <c r="K263">
        <v>1</v>
      </c>
      <c r="L263" t="s">
        <v>13</v>
      </c>
    </row>
    <row r="264" spans="1:12" x14ac:dyDescent="0.3">
      <c r="A264" t="str">
        <f>"130716601899"</f>
        <v>130716601899</v>
      </c>
      <c r="B264" t="s">
        <v>632</v>
      </c>
      <c r="C264" t="s">
        <v>633</v>
      </c>
      <c r="D264" t="s">
        <v>168</v>
      </c>
      <c r="E264" s="1">
        <v>41471</v>
      </c>
      <c r="F264" t="s">
        <v>8</v>
      </c>
      <c r="G264" t="s">
        <v>200</v>
      </c>
      <c r="H264" t="s">
        <v>10</v>
      </c>
      <c r="I264" t="s">
        <v>11</v>
      </c>
      <c r="J264" t="s">
        <v>12</v>
      </c>
      <c r="K264">
        <v>1</v>
      </c>
      <c r="L264" t="s">
        <v>13</v>
      </c>
    </row>
    <row r="265" spans="1:12" x14ac:dyDescent="0.3">
      <c r="A265" t="str">
        <f>"140622600316"</f>
        <v>140622600316</v>
      </c>
      <c r="B265" t="s">
        <v>145</v>
      </c>
      <c r="C265" t="s">
        <v>424</v>
      </c>
      <c r="D265" t="s">
        <v>634</v>
      </c>
      <c r="E265" s="1">
        <v>41812</v>
      </c>
      <c r="F265" t="s">
        <v>8</v>
      </c>
      <c r="G265" t="s">
        <v>200</v>
      </c>
      <c r="H265" t="s">
        <v>26</v>
      </c>
      <c r="I265" t="s">
        <v>11</v>
      </c>
      <c r="J265" t="s">
        <v>27</v>
      </c>
      <c r="K265">
        <v>1</v>
      </c>
      <c r="L265" t="s">
        <v>13</v>
      </c>
    </row>
    <row r="266" spans="1:12" x14ac:dyDescent="0.3">
      <c r="A266" t="str">
        <f>"160515500649"</f>
        <v>160515500649</v>
      </c>
      <c r="B266" t="s">
        <v>635</v>
      </c>
      <c r="C266" t="s">
        <v>636</v>
      </c>
      <c r="D266" t="s">
        <v>637</v>
      </c>
      <c r="E266" s="1">
        <v>42505</v>
      </c>
      <c r="F266" t="s">
        <v>18</v>
      </c>
      <c r="G266" t="s">
        <v>330</v>
      </c>
      <c r="H266" t="s">
        <v>144</v>
      </c>
      <c r="I266" t="s">
        <v>11</v>
      </c>
      <c r="J266" t="s">
        <v>27</v>
      </c>
      <c r="K266">
        <v>1</v>
      </c>
      <c r="L266" t="s">
        <v>13</v>
      </c>
    </row>
    <row r="267" spans="1:12" x14ac:dyDescent="0.3">
      <c r="A267" t="str">
        <f>"111021600772"</f>
        <v>111021600772</v>
      </c>
      <c r="B267" t="s">
        <v>638</v>
      </c>
      <c r="C267" t="s">
        <v>33</v>
      </c>
      <c r="D267" t="s">
        <v>258</v>
      </c>
      <c r="E267" s="1">
        <v>40837</v>
      </c>
      <c r="F267" t="s">
        <v>8</v>
      </c>
      <c r="G267" t="s">
        <v>83</v>
      </c>
      <c r="H267" t="s">
        <v>10</v>
      </c>
      <c r="I267" t="s">
        <v>11</v>
      </c>
      <c r="J267" t="s">
        <v>12</v>
      </c>
      <c r="K267">
        <v>1</v>
      </c>
      <c r="L267" t="s">
        <v>13</v>
      </c>
    </row>
    <row r="268" spans="1:12" x14ac:dyDescent="0.3">
      <c r="A268" t="str">
        <f>"120822601249"</f>
        <v>120822601249</v>
      </c>
      <c r="B268" t="s">
        <v>523</v>
      </c>
      <c r="C268" t="s">
        <v>639</v>
      </c>
      <c r="D268" t="s">
        <v>524</v>
      </c>
      <c r="E268" s="1">
        <v>41143</v>
      </c>
      <c r="F268" t="s">
        <v>8</v>
      </c>
      <c r="G268" t="s">
        <v>134</v>
      </c>
      <c r="H268" t="s">
        <v>22</v>
      </c>
      <c r="I268" t="s">
        <v>11</v>
      </c>
      <c r="J268" t="s">
        <v>12</v>
      </c>
      <c r="K268">
        <v>1</v>
      </c>
      <c r="L268" t="s">
        <v>13</v>
      </c>
    </row>
    <row r="269" spans="1:12" x14ac:dyDescent="0.3">
      <c r="A269" t="str">
        <f>"130228600312"</f>
        <v>130228600312</v>
      </c>
      <c r="B269" t="s">
        <v>640</v>
      </c>
      <c r="C269" t="s">
        <v>641</v>
      </c>
      <c r="D269" t="s">
        <v>642</v>
      </c>
      <c r="E269" s="1">
        <v>41333</v>
      </c>
      <c r="F269" t="s">
        <v>8</v>
      </c>
      <c r="G269" t="s">
        <v>134</v>
      </c>
      <c r="H269" t="s">
        <v>144</v>
      </c>
      <c r="I269" t="s">
        <v>11</v>
      </c>
      <c r="J269" t="s">
        <v>27</v>
      </c>
      <c r="K269">
        <v>1</v>
      </c>
      <c r="L269" t="s">
        <v>13</v>
      </c>
    </row>
    <row r="270" spans="1:12" x14ac:dyDescent="0.3">
      <c r="A270" t="str">
        <f>"120818500094"</f>
        <v>120818500094</v>
      </c>
      <c r="B270" t="s">
        <v>306</v>
      </c>
      <c r="C270" t="s">
        <v>350</v>
      </c>
      <c r="D270" t="s">
        <v>643</v>
      </c>
      <c r="E270" s="1">
        <v>41139</v>
      </c>
      <c r="F270" t="s">
        <v>18</v>
      </c>
      <c r="G270" t="s">
        <v>134</v>
      </c>
      <c r="H270" t="s">
        <v>31</v>
      </c>
      <c r="I270" t="s">
        <v>11</v>
      </c>
      <c r="J270" t="s">
        <v>12</v>
      </c>
      <c r="K270">
        <v>1</v>
      </c>
      <c r="L270" t="s">
        <v>13</v>
      </c>
    </row>
    <row r="271" spans="1:12" x14ac:dyDescent="0.3">
      <c r="A271" t="str">
        <f>"090123600163"</f>
        <v>090123600163</v>
      </c>
      <c r="B271" t="s">
        <v>644</v>
      </c>
      <c r="C271" t="s">
        <v>645</v>
      </c>
      <c r="D271" t="s">
        <v>646</v>
      </c>
      <c r="E271" s="1">
        <v>39836</v>
      </c>
      <c r="F271" t="s">
        <v>8</v>
      </c>
      <c r="G271" t="s">
        <v>9</v>
      </c>
      <c r="H271" t="s">
        <v>26</v>
      </c>
      <c r="I271" t="s">
        <v>11</v>
      </c>
      <c r="J271" t="s">
        <v>27</v>
      </c>
      <c r="K271">
        <v>1</v>
      </c>
      <c r="L271" t="s">
        <v>13</v>
      </c>
    </row>
    <row r="272" spans="1:12" x14ac:dyDescent="0.3">
      <c r="A272" t="str">
        <f>"110705605888"</f>
        <v>110705605888</v>
      </c>
      <c r="B272" t="s">
        <v>647</v>
      </c>
      <c r="C272" t="s">
        <v>619</v>
      </c>
      <c r="D272" t="s">
        <v>648</v>
      </c>
      <c r="E272" s="1">
        <v>40729</v>
      </c>
      <c r="F272" t="s">
        <v>8</v>
      </c>
      <c r="G272" t="s">
        <v>83</v>
      </c>
      <c r="H272" t="s">
        <v>26</v>
      </c>
      <c r="I272" t="s">
        <v>11</v>
      </c>
      <c r="J272" t="s">
        <v>27</v>
      </c>
      <c r="K272">
        <v>1</v>
      </c>
      <c r="L272" t="s">
        <v>13</v>
      </c>
    </row>
    <row r="273" spans="1:12" x14ac:dyDescent="0.3">
      <c r="A273" t="str">
        <f>"140301600579"</f>
        <v>140301600579</v>
      </c>
      <c r="B273" t="s">
        <v>649</v>
      </c>
      <c r="C273" t="s">
        <v>650</v>
      </c>
      <c r="D273" t="s">
        <v>651</v>
      </c>
      <c r="E273" s="1">
        <v>41699</v>
      </c>
      <c r="F273" t="s">
        <v>8</v>
      </c>
      <c r="G273" t="s">
        <v>200</v>
      </c>
      <c r="H273" t="s">
        <v>10</v>
      </c>
      <c r="I273" t="s">
        <v>11</v>
      </c>
      <c r="J273" t="s">
        <v>12</v>
      </c>
      <c r="K273">
        <v>1</v>
      </c>
      <c r="L273" t="s">
        <v>13</v>
      </c>
    </row>
    <row r="274" spans="1:12" x14ac:dyDescent="0.3">
      <c r="A274" t="str">
        <f>"151001505745"</f>
        <v>151001505745</v>
      </c>
      <c r="B274" t="s">
        <v>652</v>
      </c>
      <c r="C274" t="s">
        <v>653</v>
      </c>
      <c r="D274" t="s">
        <v>654</v>
      </c>
      <c r="E274" s="1">
        <v>42278</v>
      </c>
      <c r="F274" t="s">
        <v>18</v>
      </c>
      <c r="G274" t="s">
        <v>233</v>
      </c>
      <c r="H274" t="s">
        <v>26</v>
      </c>
      <c r="I274" t="s">
        <v>11</v>
      </c>
      <c r="J274" t="s">
        <v>27</v>
      </c>
      <c r="K274">
        <v>2</v>
      </c>
      <c r="L274" t="s">
        <v>13</v>
      </c>
    </row>
    <row r="275" spans="1:12" x14ac:dyDescent="0.3">
      <c r="A275" t="str">
        <f>"160522602481"</f>
        <v>160522602481</v>
      </c>
      <c r="B275" t="s">
        <v>655</v>
      </c>
      <c r="C275" t="s">
        <v>656</v>
      </c>
      <c r="D275" t="s">
        <v>657</v>
      </c>
      <c r="E275" s="1">
        <v>42512</v>
      </c>
      <c r="F275" t="s">
        <v>8</v>
      </c>
      <c r="G275" t="s">
        <v>255</v>
      </c>
      <c r="H275" t="s">
        <v>144</v>
      </c>
      <c r="I275" t="s">
        <v>11</v>
      </c>
      <c r="J275" t="s">
        <v>27</v>
      </c>
      <c r="K275">
        <v>2</v>
      </c>
      <c r="L275" t="s">
        <v>13</v>
      </c>
    </row>
    <row r="276" spans="1:12" x14ac:dyDescent="0.3">
      <c r="A276" t="str">
        <f>"151004505286"</f>
        <v>151004505286</v>
      </c>
      <c r="B276" t="s">
        <v>658</v>
      </c>
      <c r="C276" t="s">
        <v>297</v>
      </c>
      <c r="D276" t="s">
        <v>70</v>
      </c>
      <c r="E276" s="1">
        <v>42281</v>
      </c>
      <c r="F276" t="s">
        <v>18</v>
      </c>
      <c r="G276" t="s">
        <v>330</v>
      </c>
      <c r="H276" t="s">
        <v>31</v>
      </c>
      <c r="I276" t="s">
        <v>11</v>
      </c>
      <c r="J276" t="s">
        <v>12</v>
      </c>
      <c r="K276">
        <v>1</v>
      </c>
      <c r="L276" t="s">
        <v>13</v>
      </c>
    </row>
    <row r="277" spans="1:12" x14ac:dyDescent="0.3">
      <c r="A277" t="str">
        <f>"121109501328"</f>
        <v>121109501328</v>
      </c>
      <c r="B277" t="s">
        <v>659</v>
      </c>
      <c r="C277" t="s">
        <v>660</v>
      </c>
      <c r="D277" t="s">
        <v>661</v>
      </c>
      <c r="E277" s="1">
        <v>41222</v>
      </c>
      <c r="F277" t="s">
        <v>18</v>
      </c>
      <c r="G277" t="s">
        <v>134</v>
      </c>
      <c r="H277" t="s">
        <v>31</v>
      </c>
      <c r="I277" t="s">
        <v>11</v>
      </c>
      <c r="J277" t="s">
        <v>12</v>
      </c>
      <c r="K277">
        <v>1</v>
      </c>
      <c r="L277" t="s">
        <v>13</v>
      </c>
    </row>
    <row r="278" spans="1:12" x14ac:dyDescent="0.3">
      <c r="A278" t="str">
        <f>"130326602282"</f>
        <v>130326602282</v>
      </c>
      <c r="B278" t="s">
        <v>662</v>
      </c>
      <c r="C278" t="s">
        <v>663</v>
      </c>
      <c r="D278" t="s">
        <v>664</v>
      </c>
      <c r="E278" s="1">
        <v>41359</v>
      </c>
      <c r="F278" t="s">
        <v>8</v>
      </c>
      <c r="G278" t="s">
        <v>200</v>
      </c>
      <c r="H278" t="s">
        <v>10</v>
      </c>
      <c r="I278" t="s">
        <v>11</v>
      </c>
      <c r="J278" t="s">
        <v>12</v>
      </c>
      <c r="K278">
        <v>1</v>
      </c>
      <c r="L278" t="s">
        <v>13</v>
      </c>
    </row>
    <row r="279" spans="1:12" x14ac:dyDescent="0.3">
      <c r="A279" t="str">
        <f>"100731551598"</f>
        <v>100731551598</v>
      </c>
      <c r="B279" t="s">
        <v>665</v>
      </c>
      <c r="C279" t="s">
        <v>666</v>
      </c>
      <c r="D279" t="s">
        <v>667</v>
      </c>
      <c r="E279" s="1">
        <v>40390</v>
      </c>
      <c r="F279" t="s">
        <v>18</v>
      </c>
      <c r="G279" t="s">
        <v>56</v>
      </c>
      <c r="H279" t="s">
        <v>31</v>
      </c>
      <c r="I279" t="s">
        <v>11</v>
      </c>
      <c r="J279" t="s">
        <v>12</v>
      </c>
      <c r="K279">
        <v>1</v>
      </c>
      <c r="L279" t="s">
        <v>13</v>
      </c>
    </row>
    <row r="280" spans="1:12" x14ac:dyDescent="0.3">
      <c r="A280" t="str">
        <f>"161129602864"</f>
        <v>161129602864</v>
      </c>
      <c r="B280" t="s">
        <v>668</v>
      </c>
      <c r="C280" t="s">
        <v>615</v>
      </c>
      <c r="D280" t="s">
        <v>669</v>
      </c>
      <c r="E280" s="1">
        <v>42703</v>
      </c>
      <c r="F280" t="s">
        <v>8</v>
      </c>
      <c r="G280" t="s">
        <v>330</v>
      </c>
      <c r="H280" t="s">
        <v>144</v>
      </c>
      <c r="I280" t="s">
        <v>11</v>
      </c>
      <c r="J280" t="s">
        <v>27</v>
      </c>
      <c r="K280">
        <v>1</v>
      </c>
      <c r="L280" t="s">
        <v>13</v>
      </c>
    </row>
    <row r="281" spans="1:12" x14ac:dyDescent="0.3">
      <c r="A281" t="str">
        <f>"100731650635"</f>
        <v>100731650635</v>
      </c>
      <c r="B281" t="s">
        <v>670</v>
      </c>
      <c r="C281" t="s">
        <v>671</v>
      </c>
      <c r="D281" t="s">
        <v>672</v>
      </c>
      <c r="E281" s="1">
        <v>40390</v>
      </c>
      <c r="F281" t="s">
        <v>8</v>
      </c>
      <c r="G281" t="s">
        <v>56</v>
      </c>
      <c r="H281" t="s">
        <v>22</v>
      </c>
      <c r="I281" t="s">
        <v>11</v>
      </c>
      <c r="J281" t="s">
        <v>12</v>
      </c>
      <c r="K281">
        <v>1</v>
      </c>
      <c r="L281" t="s">
        <v>13</v>
      </c>
    </row>
    <row r="282" spans="1:12" x14ac:dyDescent="0.3">
      <c r="A282" t="str">
        <f>"090512550297"</f>
        <v>090512550297</v>
      </c>
      <c r="B282" t="s">
        <v>585</v>
      </c>
      <c r="C282" t="s">
        <v>673</v>
      </c>
      <c r="D282" t="s">
        <v>249</v>
      </c>
      <c r="E282" s="1">
        <v>39945</v>
      </c>
      <c r="F282" t="s">
        <v>18</v>
      </c>
      <c r="G282" t="s">
        <v>47</v>
      </c>
      <c r="H282" t="s">
        <v>22</v>
      </c>
      <c r="I282" t="s">
        <v>11</v>
      </c>
      <c r="J282" t="s">
        <v>12</v>
      </c>
      <c r="K282">
        <v>1</v>
      </c>
      <c r="L282" t="s">
        <v>13</v>
      </c>
    </row>
    <row r="283" spans="1:12" x14ac:dyDescent="0.3">
      <c r="A283" t="str">
        <f>"131125502711"</f>
        <v>131125502711</v>
      </c>
      <c r="B283" t="s">
        <v>674</v>
      </c>
      <c r="C283" t="s">
        <v>316</v>
      </c>
      <c r="D283" t="s">
        <v>675</v>
      </c>
      <c r="E283" s="1">
        <v>41603</v>
      </c>
      <c r="F283" t="s">
        <v>18</v>
      </c>
      <c r="G283" t="s">
        <v>200</v>
      </c>
      <c r="H283" t="s">
        <v>26</v>
      </c>
      <c r="I283" t="s">
        <v>11</v>
      </c>
      <c r="J283" t="s">
        <v>27</v>
      </c>
      <c r="K283">
        <v>1</v>
      </c>
      <c r="L283" t="s">
        <v>13</v>
      </c>
    </row>
    <row r="284" spans="1:12" x14ac:dyDescent="0.3">
      <c r="A284" t="str">
        <f>"131023601160"</f>
        <v>131023601160</v>
      </c>
      <c r="B284" t="s">
        <v>676</v>
      </c>
      <c r="C284" t="s">
        <v>82</v>
      </c>
      <c r="D284" t="s">
        <v>677</v>
      </c>
      <c r="E284" s="1">
        <v>41570</v>
      </c>
      <c r="F284" t="s">
        <v>8</v>
      </c>
      <c r="G284" t="s">
        <v>200</v>
      </c>
      <c r="H284" t="s">
        <v>31</v>
      </c>
      <c r="I284" t="s">
        <v>11</v>
      </c>
      <c r="J284" t="s">
        <v>12</v>
      </c>
      <c r="K284">
        <v>1</v>
      </c>
      <c r="L284" t="s">
        <v>13</v>
      </c>
    </row>
    <row r="285" spans="1:12" x14ac:dyDescent="0.3">
      <c r="A285" t="str">
        <f>"110605502972"</f>
        <v>110605502972</v>
      </c>
      <c r="B285" t="s">
        <v>678</v>
      </c>
      <c r="C285" t="s">
        <v>679</v>
      </c>
      <c r="D285" t="s">
        <v>680</v>
      </c>
      <c r="E285" s="1">
        <v>40699</v>
      </c>
      <c r="F285" t="s">
        <v>18</v>
      </c>
      <c r="G285" t="s">
        <v>83</v>
      </c>
      <c r="H285" t="s">
        <v>10</v>
      </c>
      <c r="I285" t="s">
        <v>11</v>
      </c>
      <c r="J285" t="s">
        <v>12</v>
      </c>
      <c r="K285">
        <v>1</v>
      </c>
      <c r="L285" t="s">
        <v>13</v>
      </c>
    </row>
    <row r="286" spans="1:12" x14ac:dyDescent="0.3">
      <c r="A286" t="str">
        <f>"100226551671"</f>
        <v>100226551671</v>
      </c>
      <c r="B286" t="s">
        <v>426</v>
      </c>
      <c r="C286" t="s">
        <v>681</v>
      </c>
      <c r="D286" t="s">
        <v>682</v>
      </c>
      <c r="E286" s="1">
        <v>40235</v>
      </c>
      <c r="F286" t="s">
        <v>18</v>
      </c>
      <c r="G286" t="s">
        <v>47</v>
      </c>
      <c r="H286" t="s">
        <v>26</v>
      </c>
      <c r="I286" t="s">
        <v>11</v>
      </c>
      <c r="J286" t="s">
        <v>27</v>
      </c>
      <c r="K286">
        <v>1</v>
      </c>
      <c r="L286" t="s">
        <v>13</v>
      </c>
    </row>
    <row r="287" spans="1:12" x14ac:dyDescent="0.3">
      <c r="A287" t="str">
        <f>"170611502728"</f>
        <v>170611502728</v>
      </c>
      <c r="B287" t="s">
        <v>683</v>
      </c>
      <c r="C287" t="s">
        <v>684</v>
      </c>
      <c r="D287" t="s">
        <v>685</v>
      </c>
      <c r="E287" s="1">
        <v>42897</v>
      </c>
      <c r="F287" t="s">
        <v>18</v>
      </c>
      <c r="G287" t="s">
        <v>330</v>
      </c>
      <c r="H287" t="s">
        <v>26</v>
      </c>
      <c r="I287" t="s">
        <v>11</v>
      </c>
      <c r="J287" t="s">
        <v>27</v>
      </c>
      <c r="K287">
        <v>1</v>
      </c>
      <c r="L287" t="s">
        <v>13</v>
      </c>
    </row>
    <row r="288" spans="1:12" x14ac:dyDescent="0.3">
      <c r="A288" t="str">
        <f>"110804502121"</f>
        <v>110804502121</v>
      </c>
      <c r="B288" t="s">
        <v>426</v>
      </c>
      <c r="C288" t="s">
        <v>36</v>
      </c>
      <c r="D288" t="s">
        <v>682</v>
      </c>
      <c r="E288" s="1">
        <v>40759</v>
      </c>
      <c r="F288" t="s">
        <v>18</v>
      </c>
      <c r="G288" t="s">
        <v>83</v>
      </c>
      <c r="H288" t="s">
        <v>26</v>
      </c>
      <c r="I288" t="s">
        <v>11</v>
      </c>
      <c r="J288" t="s">
        <v>27</v>
      </c>
      <c r="K288">
        <v>1</v>
      </c>
      <c r="L288" t="s">
        <v>13</v>
      </c>
    </row>
    <row r="289" spans="1:12" x14ac:dyDescent="0.3">
      <c r="A289" t="str">
        <f>"140406602843"</f>
        <v>140406602843</v>
      </c>
      <c r="B289" t="s">
        <v>686</v>
      </c>
      <c r="C289" t="s">
        <v>521</v>
      </c>
      <c r="D289" t="s">
        <v>687</v>
      </c>
      <c r="E289" s="1">
        <v>41735</v>
      </c>
      <c r="F289" t="s">
        <v>8</v>
      </c>
      <c r="G289" t="s">
        <v>200</v>
      </c>
      <c r="H289" t="s">
        <v>26</v>
      </c>
      <c r="I289" t="s">
        <v>11</v>
      </c>
      <c r="J289" t="s">
        <v>27</v>
      </c>
      <c r="K289">
        <v>1</v>
      </c>
      <c r="L289" t="s">
        <v>13</v>
      </c>
    </row>
    <row r="290" spans="1:12" x14ac:dyDescent="0.3">
      <c r="A290" t="str">
        <f>"170515603146"</f>
        <v>170515603146</v>
      </c>
      <c r="B290" t="s">
        <v>192</v>
      </c>
      <c r="C290" t="s">
        <v>688</v>
      </c>
      <c r="E290" s="1">
        <v>42870</v>
      </c>
      <c r="F290" t="s">
        <v>8</v>
      </c>
      <c r="G290" t="s">
        <v>330</v>
      </c>
      <c r="H290" t="s">
        <v>144</v>
      </c>
      <c r="I290" t="s">
        <v>11</v>
      </c>
      <c r="J290" t="s">
        <v>27</v>
      </c>
      <c r="K290">
        <v>1</v>
      </c>
      <c r="L290" t="s">
        <v>13</v>
      </c>
    </row>
    <row r="291" spans="1:12" x14ac:dyDescent="0.3">
      <c r="A291" t="str">
        <f>"131215501405"</f>
        <v>131215501405</v>
      </c>
      <c r="B291" t="s">
        <v>689</v>
      </c>
      <c r="C291" t="s">
        <v>690</v>
      </c>
      <c r="D291" t="s">
        <v>691</v>
      </c>
      <c r="E291" s="1">
        <v>41623</v>
      </c>
      <c r="F291" t="s">
        <v>18</v>
      </c>
      <c r="G291" t="s">
        <v>200</v>
      </c>
      <c r="H291" t="s">
        <v>26</v>
      </c>
      <c r="I291" t="s">
        <v>11</v>
      </c>
      <c r="J291" t="s">
        <v>27</v>
      </c>
      <c r="K291">
        <v>1</v>
      </c>
      <c r="L291" t="s">
        <v>13</v>
      </c>
    </row>
    <row r="292" spans="1:12" x14ac:dyDescent="0.3">
      <c r="A292" t="str">
        <f>"170118502649"</f>
        <v>170118502649</v>
      </c>
      <c r="B292" t="s">
        <v>692</v>
      </c>
      <c r="C292" t="s">
        <v>446</v>
      </c>
      <c r="D292" t="s">
        <v>218</v>
      </c>
      <c r="E292" s="1">
        <v>42753</v>
      </c>
      <c r="F292" t="s">
        <v>18</v>
      </c>
      <c r="G292" t="s">
        <v>330</v>
      </c>
      <c r="H292" t="s">
        <v>10</v>
      </c>
      <c r="I292" t="s">
        <v>11</v>
      </c>
      <c r="J292" t="s">
        <v>12</v>
      </c>
      <c r="K292">
        <v>1</v>
      </c>
      <c r="L292" t="s">
        <v>13</v>
      </c>
    </row>
    <row r="293" spans="1:12" x14ac:dyDescent="0.3">
      <c r="A293" t="str">
        <f>"130912501154"</f>
        <v>130912501154</v>
      </c>
      <c r="B293" t="s">
        <v>693</v>
      </c>
      <c r="C293" t="s">
        <v>694</v>
      </c>
      <c r="D293" t="s">
        <v>695</v>
      </c>
      <c r="E293" s="1">
        <v>41529</v>
      </c>
      <c r="F293" t="s">
        <v>18</v>
      </c>
      <c r="G293" t="s">
        <v>200</v>
      </c>
      <c r="H293" t="s">
        <v>10</v>
      </c>
      <c r="I293" t="s">
        <v>11</v>
      </c>
      <c r="J293" t="s">
        <v>12</v>
      </c>
      <c r="K293">
        <v>1</v>
      </c>
      <c r="L293" t="s">
        <v>13</v>
      </c>
    </row>
    <row r="294" spans="1:12" x14ac:dyDescent="0.3">
      <c r="A294" t="str">
        <f>"140331501663"</f>
        <v>140331501663</v>
      </c>
      <c r="B294" t="s">
        <v>696</v>
      </c>
      <c r="C294" t="s">
        <v>573</v>
      </c>
      <c r="D294" t="s">
        <v>697</v>
      </c>
      <c r="E294" s="1">
        <v>41729</v>
      </c>
      <c r="F294" t="s">
        <v>18</v>
      </c>
      <c r="G294" t="s">
        <v>200</v>
      </c>
      <c r="H294" t="s">
        <v>26</v>
      </c>
      <c r="I294" t="s">
        <v>11</v>
      </c>
      <c r="J294" t="s">
        <v>27</v>
      </c>
      <c r="K294">
        <v>1</v>
      </c>
      <c r="L294" t="s">
        <v>13</v>
      </c>
    </row>
    <row r="295" spans="1:12" x14ac:dyDescent="0.3">
      <c r="A295" t="str">
        <f>"140324601780"</f>
        <v>140324601780</v>
      </c>
      <c r="B295" t="s">
        <v>698</v>
      </c>
      <c r="C295" t="s">
        <v>699</v>
      </c>
      <c r="D295" t="s">
        <v>700</v>
      </c>
      <c r="E295" s="1">
        <v>41722</v>
      </c>
      <c r="F295" t="s">
        <v>8</v>
      </c>
      <c r="G295" t="s">
        <v>200</v>
      </c>
      <c r="H295" t="s">
        <v>26</v>
      </c>
      <c r="I295" t="s">
        <v>11</v>
      </c>
      <c r="J295" t="s">
        <v>27</v>
      </c>
      <c r="K295">
        <v>1</v>
      </c>
      <c r="L295" t="s">
        <v>13</v>
      </c>
    </row>
    <row r="296" spans="1:12" x14ac:dyDescent="0.3">
      <c r="A296" t="str">
        <f>"160610604822"</f>
        <v>160610604822</v>
      </c>
      <c r="B296" t="s">
        <v>701</v>
      </c>
      <c r="C296" t="s">
        <v>656</v>
      </c>
      <c r="D296" t="s">
        <v>702</v>
      </c>
      <c r="E296" s="1">
        <v>42531</v>
      </c>
      <c r="F296" t="s">
        <v>8</v>
      </c>
      <c r="G296" t="s">
        <v>330</v>
      </c>
      <c r="H296" t="s">
        <v>22</v>
      </c>
      <c r="I296" t="s">
        <v>11</v>
      </c>
      <c r="J296" t="s">
        <v>12</v>
      </c>
      <c r="K296">
        <v>1</v>
      </c>
      <c r="L296" t="s">
        <v>13</v>
      </c>
    </row>
    <row r="297" spans="1:12" x14ac:dyDescent="0.3">
      <c r="A297" t="str">
        <f>"140725502019"</f>
        <v>140725502019</v>
      </c>
      <c r="B297" t="s">
        <v>703</v>
      </c>
      <c r="C297" t="s">
        <v>704</v>
      </c>
      <c r="D297" t="s">
        <v>705</v>
      </c>
      <c r="E297" s="1">
        <v>41845</v>
      </c>
      <c r="F297" t="s">
        <v>18</v>
      </c>
      <c r="G297" t="s">
        <v>200</v>
      </c>
      <c r="H297" t="s">
        <v>10</v>
      </c>
      <c r="I297" t="s">
        <v>11</v>
      </c>
      <c r="J297" t="s">
        <v>12</v>
      </c>
      <c r="K297">
        <v>1</v>
      </c>
      <c r="L297" t="s">
        <v>13</v>
      </c>
    </row>
    <row r="298" spans="1:12" x14ac:dyDescent="0.3">
      <c r="A298" t="str">
        <f>"110810603018"</f>
        <v>110810603018</v>
      </c>
      <c r="B298" t="s">
        <v>706</v>
      </c>
      <c r="C298" t="s">
        <v>619</v>
      </c>
      <c r="D298" t="s">
        <v>320</v>
      </c>
      <c r="E298" s="1">
        <v>40765</v>
      </c>
      <c r="F298" t="s">
        <v>8</v>
      </c>
      <c r="G298" t="s">
        <v>83</v>
      </c>
      <c r="H298" t="s">
        <v>10</v>
      </c>
      <c r="I298" t="s">
        <v>11</v>
      </c>
      <c r="J298" t="s">
        <v>12</v>
      </c>
      <c r="K298">
        <v>1</v>
      </c>
      <c r="L298" t="s">
        <v>13</v>
      </c>
    </row>
    <row r="299" spans="1:12" x14ac:dyDescent="0.3">
      <c r="A299" t="str">
        <f>"170524502438"</f>
        <v>170524502438</v>
      </c>
      <c r="B299" t="s">
        <v>707</v>
      </c>
      <c r="C299" t="s">
        <v>708</v>
      </c>
      <c r="D299" t="s">
        <v>709</v>
      </c>
      <c r="E299" s="1">
        <v>42879</v>
      </c>
      <c r="F299" t="s">
        <v>18</v>
      </c>
      <c r="G299" t="s">
        <v>330</v>
      </c>
      <c r="H299" t="s">
        <v>144</v>
      </c>
      <c r="I299" t="s">
        <v>11</v>
      </c>
      <c r="J299" t="s">
        <v>27</v>
      </c>
      <c r="K299">
        <v>1</v>
      </c>
      <c r="L299" t="s">
        <v>13</v>
      </c>
    </row>
    <row r="300" spans="1:12" x14ac:dyDescent="0.3">
      <c r="A300" t="str">
        <f>"130601501887"</f>
        <v>130601501887</v>
      </c>
      <c r="B300" t="s">
        <v>710</v>
      </c>
      <c r="C300" t="s">
        <v>711</v>
      </c>
      <c r="D300" t="s">
        <v>261</v>
      </c>
      <c r="E300" s="1">
        <v>41426</v>
      </c>
      <c r="F300" t="s">
        <v>18</v>
      </c>
      <c r="G300" t="s">
        <v>200</v>
      </c>
      <c r="H300" t="s">
        <v>31</v>
      </c>
      <c r="I300" t="s">
        <v>11</v>
      </c>
      <c r="J300" t="s">
        <v>12</v>
      </c>
      <c r="K300">
        <v>1</v>
      </c>
      <c r="L300" t="s">
        <v>13</v>
      </c>
    </row>
    <row r="301" spans="1:12" x14ac:dyDescent="0.3">
      <c r="A301" t="str">
        <f>"131231603514"</f>
        <v>131231603514</v>
      </c>
      <c r="B301" t="s">
        <v>712</v>
      </c>
      <c r="C301" t="s">
        <v>713</v>
      </c>
      <c r="D301" t="s">
        <v>714</v>
      </c>
      <c r="E301" s="1">
        <v>41639</v>
      </c>
      <c r="F301" t="s">
        <v>8</v>
      </c>
      <c r="G301" t="s">
        <v>200</v>
      </c>
      <c r="H301" t="s">
        <v>10</v>
      </c>
      <c r="I301" t="s">
        <v>11</v>
      </c>
      <c r="J301" t="s">
        <v>12</v>
      </c>
      <c r="K301">
        <v>1</v>
      </c>
      <c r="L301" t="s">
        <v>13</v>
      </c>
    </row>
    <row r="302" spans="1:12" x14ac:dyDescent="0.3">
      <c r="A302" t="str">
        <f>"140417501155"</f>
        <v>140417501155</v>
      </c>
      <c r="B302" t="s">
        <v>715</v>
      </c>
      <c r="C302" t="s">
        <v>716</v>
      </c>
      <c r="D302" t="s">
        <v>717</v>
      </c>
      <c r="E302" s="1">
        <v>41746</v>
      </c>
      <c r="F302" t="s">
        <v>18</v>
      </c>
      <c r="G302" t="s">
        <v>233</v>
      </c>
      <c r="H302" t="s">
        <v>10</v>
      </c>
      <c r="I302" t="s">
        <v>11</v>
      </c>
      <c r="J302" t="s">
        <v>12</v>
      </c>
      <c r="K302">
        <v>2</v>
      </c>
      <c r="L302" t="s">
        <v>13</v>
      </c>
    </row>
    <row r="303" spans="1:12" x14ac:dyDescent="0.3">
      <c r="A303" t="str">
        <f>"170109503350"</f>
        <v>170109503350</v>
      </c>
      <c r="B303" t="s">
        <v>718</v>
      </c>
      <c r="C303" t="s">
        <v>719</v>
      </c>
      <c r="D303" t="s">
        <v>261</v>
      </c>
      <c r="E303" s="1">
        <v>42744</v>
      </c>
      <c r="F303" t="s">
        <v>18</v>
      </c>
      <c r="G303" t="s">
        <v>330</v>
      </c>
      <c r="H303" t="s">
        <v>26</v>
      </c>
      <c r="I303" t="s">
        <v>11</v>
      </c>
      <c r="J303" t="s">
        <v>27</v>
      </c>
      <c r="K303">
        <v>1</v>
      </c>
      <c r="L303" t="s">
        <v>13</v>
      </c>
    </row>
    <row r="304" spans="1:12" x14ac:dyDescent="0.3">
      <c r="A304" t="str">
        <f>"170809502388"</f>
        <v>170809502388</v>
      </c>
      <c r="B304" t="s">
        <v>720</v>
      </c>
      <c r="C304" t="s">
        <v>721</v>
      </c>
      <c r="D304" t="s">
        <v>369</v>
      </c>
      <c r="E304" s="1">
        <v>42956</v>
      </c>
      <c r="F304" t="s">
        <v>18</v>
      </c>
      <c r="G304" t="s">
        <v>330</v>
      </c>
      <c r="H304" t="s">
        <v>26</v>
      </c>
      <c r="I304" t="s">
        <v>11</v>
      </c>
      <c r="J304" t="s">
        <v>27</v>
      </c>
      <c r="K304">
        <v>1</v>
      </c>
      <c r="L304" t="s">
        <v>13</v>
      </c>
    </row>
    <row r="305" spans="1:12" x14ac:dyDescent="0.3">
      <c r="A305" t="str">
        <f>"130306550029"</f>
        <v>130306550029</v>
      </c>
      <c r="B305" t="s">
        <v>722</v>
      </c>
      <c r="C305" t="s">
        <v>723</v>
      </c>
      <c r="D305" t="s">
        <v>70</v>
      </c>
      <c r="E305" s="1">
        <v>41339</v>
      </c>
      <c r="F305" t="s">
        <v>18</v>
      </c>
      <c r="G305" t="s">
        <v>200</v>
      </c>
      <c r="H305" t="s">
        <v>10</v>
      </c>
      <c r="I305" t="s">
        <v>11</v>
      </c>
      <c r="J305" t="s">
        <v>12</v>
      </c>
      <c r="K305">
        <v>1</v>
      </c>
      <c r="L305" t="s">
        <v>13</v>
      </c>
    </row>
    <row r="306" spans="1:12" x14ac:dyDescent="0.3">
      <c r="A306" t="str">
        <f>"130915603004"</f>
        <v>130915603004</v>
      </c>
      <c r="B306" t="s">
        <v>724</v>
      </c>
      <c r="C306" t="s">
        <v>725</v>
      </c>
      <c r="D306" t="s">
        <v>246</v>
      </c>
      <c r="E306" s="1">
        <v>41532</v>
      </c>
      <c r="F306" t="s">
        <v>8</v>
      </c>
      <c r="G306" t="s">
        <v>200</v>
      </c>
      <c r="H306" t="s">
        <v>31</v>
      </c>
      <c r="I306" t="s">
        <v>11</v>
      </c>
      <c r="J306" t="s">
        <v>12</v>
      </c>
      <c r="K306">
        <v>1</v>
      </c>
      <c r="L306" t="s">
        <v>13</v>
      </c>
    </row>
    <row r="307" spans="1:12" x14ac:dyDescent="0.3">
      <c r="A307" t="str">
        <f>"170918602446"</f>
        <v>170918602446</v>
      </c>
      <c r="B307" t="s">
        <v>726</v>
      </c>
      <c r="C307" t="s">
        <v>727</v>
      </c>
      <c r="D307" t="s">
        <v>728</v>
      </c>
      <c r="E307" s="1">
        <v>42996</v>
      </c>
      <c r="F307" t="s">
        <v>8</v>
      </c>
      <c r="G307" t="s">
        <v>330</v>
      </c>
      <c r="H307" t="s">
        <v>10</v>
      </c>
      <c r="I307" t="s">
        <v>11</v>
      </c>
      <c r="J307" t="s">
        <v>12</v>
      </c>
      <c r="K307">
        <v>1</v>
      </c>
      <c r="L307" t="s">
        <v>13</v>
      </c>
    </row>
    <row r="308" spans="1:12" x14ac:dyDescent="0.3">
      <c r="A308" t="str">
        <f>"130927500990"</f>
        <v>130927500990</v>
      </c>
      <c r="B308" t="s">
        <v>729</v>
      </c>
      <c r="C308" t="s">
        <v>239</v>
      </c>
      <c r="D308" t="s">
        <v>730</v>
      </c>
      <c r="E308" s="1">
        <v>41544</v>
      </c>
      <c r="F308" t="s">
        <v>18</v>
      </c>
      <c r="G308" t="s">
        <v>200</v>
      </c>
      <c r="H308" t="s">
        <v>31</v>
      </c>
      <c r="I308" t="s">
        <v>11</v>
      </c>
      <c r="J308" t="s">
        <v>12</v>
      </c>
      <c r="K308">
        <v>1</v>
      </c>
      <c r="L308" t="s">
        <v>13</v>
      </c>
    </row>
    <row r="309" spans="1:12" x14ac:dyDescent="0.3">
      <c r="A309" t="str">
        <f>"131204500148"</f>
        <v>131204500148</v>
      </c>
      <c r="B309" t="s">
        <v>731</v>
      </c>
      <c r="C309" t="s">
        <v>732</v>
      </c>
      <c r="D309" t="s">
        <v>730</v>
      </c>
      <c r="E309" s="1">
        <v>41612</v>
      </c>
      <c r="F309" t="s">
        <v>18</v>
      </c>
      <c r="G309" t="s">
        <v>200</v>
      </c>
      <c r="H309" t="s">
        <v>31</v>
      </c>
      <c r="I309" t="s">
        <v>11</v>
      </c>
      <c r="J309" t="s">
        <v>12</v>
      </c>
      <c r="K309">
        <v>1</v>
      </c>
      <c r="L309" t="s">
        <v>13</v>
      </c>
    </row>
    <row r="310" spans="1:12" x14ac:dyDescent="0.3">
      <c r="A310" t="str">
        <f>"130922602133"</f>
        <v>130922602133</v>
      </c>
      <c r="B310" t="s">
        <v>733</v>
      </c>
      <c r="C310" t="s">
        <v>734</v>
      </c>
      <c r="D310" t="s">
        <v>735</v>
      </c>
      <c r="E310" s="1">
        <v>41539</v>
      </c>
      <c r="F310" t="s">
        <v>8</v>
      </c>
      <c r="G310" t="s">
        <v>200</v>
      </c>
      <c r="H310" t="s">
        <v>10</v>
      </c>
      <c r="I310" t="s">
        <v>11</v>
      </c>
      <c r="J310" t="s">
        <v>12</v>
      </c>
      <c r="K310">
        <v>1</v>
      </c>
      <c r="L310" t="s">
        <v>13</v>
      </c>
    </row>
    <row r="311" spans="1:12" x14ac:dyDescent="0.3">
      <c r="A311" t="str">
        <f>"131002600336"</f>
        <v>131002600336</v>
      </c>
      <c r="B311" t="s">
        <v>736</v>
      </c>
      <c r="C311" t="s">
        <v>737</v>
      </c>
      <c r="D311" t="s">
        <v>59</v>
      </c>
      <c r="E311" s="1">
        <v>41549</v>
      </c>
      <c r="F311" t="s">
        <v>8</v>
      </c>
      <c r="G311" t="s">
        <v>200</v>
      </c>
      <c r="H311" t="s">
        <v>10</v>
      </c>
      <c r="I311" t="s">
        <v>11</v>
      </c>
      <c r="J311" t="s">
        <v>12</v>
      </c>
      <c r="K311">
        <v>1</v>
      </c>
      <c r="L311" t="s">
        <v>13</v>
      </c>
    </row>
    <row r="312" spans="1:12" x14ac:dyDescent="0.3">
      <c r="A312" t="str">
        <f>"130405602836"</f>
        <v>130405602836</v>
      </c>
      <c r="B312" t="s">
        <v>738</v>
      </c>
      <c r="C312" t="s">
        <v>213</v>
      </c>
      <c r="D312" t="s">
        <v>124</v>
      </c>
      <c r="E312" s="1">
        <v>41369</v>
      </c>
      <c r="F312" t="s">
        <v>8</v>
      </c>
      <c r="G312" t="s">
        <v>200</v>
      </c>
      <c r="H312" t="s">
        <v>10</v>
      </c>
      <c r="I312" t="s">
        <v>11</v>
      </c>
      <c r="J312" t="s">
        <v>12</v>
      </c>
      <c r="K312">
        <v>1</v>
      </c>
      <c r="L312" t="s">
        <v>13</v>
      </c>
    </row>
    <row r="313" spans="1:12" x14ac:dyDescent="0.3">
      <c r="A313" t="str">
        <f>"130108501748"</f>
        <v>130108501748</v>
      </c>
      <c r="B313" t="s">
        <v>739</v>
      </c>
      <c r="C313" t="s">
        <v>740</v>
      </c>
      <c r="D313" t="s">
        <v>52</v>
      </c>
      <c r="E313" s="1">
        <v>41282</v>
      </c>
      <c r="F313" t="s">
        <v>18</v>
      </c>
      <c r="G313" t="s">
        <v>200</v>
      </c>
      <c r="H313" t="s">
        <v>10</v>
      </c>
      <c r="I313" t="s">
        <v>11</v>
      </c>
      <c r="J313" t="s">
        <v>12</v>
      </c>
      <c r="K313">
        <v>1</v>
      </c>
      <c r="L313" t="s">
        <v>13</v>
      </c>
    </row>
    <row r="314" spans="1:12" x14ac:dyDescent="0.3">
      <c r="A314" t="str">
        <f>"130215604136"</f>
        <v>130215604136</v>
      </c>
      <c r="B314" t="s">
        <v>741</v>
      </c>
      <c r="C314" t="s">
        <v>742</v>
      </c>
      <c r="D314" t="s">
        <v>677</v>
      </c>
      <c r="E314" s="1">
        <v>41320</v>
      </c>
      <c r="F314" t="s">
        <v>8</v>
      </c>
      <c r="G314" t="s">
        <v>134</v>
      </c>
      <c r="H314" t="s">
        <v>31</v>
      </c>
      <c r="I314" t="s">
        <v>11</v>
      </c>
      <c r="J314" t="s">
        <v>12</v>
      </c>
      <c r="K314">
        <v>1</v>
      </c>
      <c r="L314" t="s">
        <v>13</v>
      </c>
    </row>
    <row r="315" spans="1:12" x14ac:dyDescent="0.3">
      <c r="A315" t="str">
        <f>"130625501134"</f>
        <v>130625501134</v>
      </c>
      <c r="B315" t="s">
        <v>743</v>
      </c>
      <c r="C315" t="s">
        <v>500</v>
      </c>
      <c r="D315" t="s">
        <v>661</v>
      </c>
      <c r="E315" s="1">
        <v>41450</v>
      </c>
      <c r="F315" t="s">
        <v>18</v>
      </c>
      <c r="G315" t="s">
        <v>200</v>
      </c>
      <c r="H315" t="s">
        <v>10</v>
      </c>
      <c r="I315" t="s">
        <v>11</v>
      </c>
      <c r="J315" t="s">
        <v>12</v>
      </c>
      <c r="K315">
        <v>1</v>
      </c>
      <c r="L315" t="s">
        <v>13</v>
      </c>
    </row>
    <row r="316" spans="1:12" x14ac:dyDescent="0.3">
      <c r="A316" t="str">
        <f>"111108604946"</f>
        <v>111108604946</v>
      </c>
      <c r="B316" t="s">
        <v>744</v>
      </c>
      <c r="C316" t="s">
        <v>442</v>
      </c>
      <c r="D316" t="s">
        <v>745</v>
      </c>
      <c r="E316" s="1">
        <v>40855</v>
      </c>
      <c r="F316" t="s">
        <v>8</v>
      </c>
      <c r="G316" t="s">
        <v>134</v>
      </c>
      <c r="H316" t="s">
        <v>22</v>
      </c>
      <c r="I316" t="s">
        <v>11</v>
      </c>
      <c r="J316" t="s">
        <v>12</v>
      </c>
      <c r="K316">
        <v>1</v>
      </c>
      <c r="L316" t="s">
        <v>13</v>
      </c>
    </row>
    <row r="317" spans="1:12" x14ac:dyDescent="0.3">
      <c r="A317" t="str">
        <f>"120906602977"</f>
        <v>120906602977</v>
      </c>
      <c r="B317" t="s">
        <v>746</v>
      </c>
      <c r="C317" t="s">
        <v>747</v>
      </c>
      <c r="D317" t="s">
        <v>124</v>
      </c>
      <c r="E317" s="1">
        <v>41158</v>
      </c>
      <c r="F317" t="s">
        <v>8</v>
      </c>
      <c r="G317" t="s">
        <v>134</v>
      </c>
      <c r="H317" t="s">
        <v>31</v>
      </c>
      <c r="I317" t="s">
        <v>11</v>
      </c>
      <c r="J317" t="s">
        <v>12</v>
      </c>
      <c r="K317">
        <v>1</v>
      </c>
      <c r="L317" t="s">
        <v>13</v>
      </c>
    </row>
    <row r="318" spans="1:12" x14ac:dyDescent="0.3">
      <c r="A318" t="str">
        <f>"121202503657"</f>
        <v>121202503657</v>
      </c>
      <c r="B318" t="s">
        <v>748</v>
      </c>
      <c r="C318" t="s">
        <v>217</v>
      </c>
      <c r="D318" t="s">
        <v>346</v>
      </c>
      <c r="E318" s="1">
        <v>41245</v>
      </c>
      <c r="F318" t="s">
        <v>18</v>
      </c>
      <c r="G318" t="s">
        <v>134</v>
      </c>
      <c r="H318" t="s">
        <v>22</v>
      </c>
      <c r="I318" t="s">
        <v>11</v>
      </c>
      <c r="J318" t="s">
        <v>12</v>
      </c>
      <c r="K318">
        <v>1</v>
      </c>
      <c r="L318" t="s">
        <v>13</v>
      </c>
    </row>
    <row r="319" spans="1:12" x14ac:dyDescent="0.3">
      <c r="A319" t="str">
        <f>"130210503789"</f>
        <v>130210503789</v>
      </c>
      <c r="B319" t="s">
        <v>749</v>
      </c>
      <c r="C319" t="s">
        <v>136</v>
      </c>
      <c r="D319" t="s">
        <v>750</v>
      </c>
      <c r="E319" s="1">
        <v>41315</v>
      </c>
      <c r="F319" t="s">
        <v>18</v>
      </c>
      <c r="G319" t="s">
        <v>134</v>
      </c>
      <c r="H319" t="s">
        <v>26</v>
      </c>
      <c r="I319" t="s">
        <v>11</v>
      </c>
      <c r="J319" t="s">
        <v>27</v>
      </c>
      <c r="K319">
        <v>1</v>
      </c>
      <c r="L319" t="s">
        <v>13</v>
      </c>
    </row>
    <row r="320" spans="1:12" x14ac:dyDescent="0.3">
      <c r="A320" t="str">
        <f>"110810502055"</f>
        <v>110810502055</v>
      </c>
      <c r="B320" t="s">
        <v>749</v>
      </c>
      <c r="C320" t="s">
        <v>636</v>
      </c>
      <c r="D320" t="s">
        <v>750</v>
      </c>
      <c r="E320" s="1">
        <v>40765</v>
      </c>
      <c r="F320" t="s">
        <v>18</v>
      </c>
      <c r="G320" t="s">
        <v>83</v>
      </c>
      <c r="H320" t="s">
        <v>26</v>
      </c>
      <c r="I320" t="s">
        <v>11</v>
      </c>
      <c r="J320" t="s">
        <v>27</v>
      </c>
      <c r="K320">
        <v>1</v>
      </c>
      <c r="L320" t="s">
        <v>13</v>
      </c>
    </row>
    <row r="321" spans="1:12" x14ac:dyDescent="0.3">
      <c r="A321" t="str">
        <f>"170610601641"</f>
        <v>170610601641</v>
      </c>
      <c r="B321" t="s">
        <v>751</v>
      </c>
      <c r="C321" t="s">
        <v>752</v>
      </c>
      <c r="D321" t="s">
        <v>753</v>
      </c>
      <c r="E321" s="1">
        <v>42896</v>
      </c>
      <c r="F321" t="s">
        <v>8</v>
      </c>
      <c r="G321" t="s">
        <v>330</v>
      </c>
      <c r="H321" t="s">
        <v>31</v>
      </c>
      <c r="I321" t="s">
        <v>11</v>
      </c>
      <c r="J321" t="s">
        <v>12</v>
      </c>
      <c r="K321">
        <v>1</v>
      </c>
      <c r="L321" t="s">
        <v>13</v>
      </c>
    </row>
    <row r="322" spans="1:12" x14ac:dyDescent="0.3">
      <c r="A322" t="str">
        <f>"120622600302"</f>
        <v>120622600302</v>
      </c>
      <c r="B322" t="s">
        <v>754</v>
      </c>
      <c r="C322" t="s">
        <v>559</v>
      </c>
      <c r="D322" t="s">
        <v>59</v>
      </c>
      <c r="E322" s="1">
        <v>41082</v>
      </c>
      <c r="F322" t="s">
        <v>8</v>
      </c>
      <c r="G322" t="s">
        <v>134</v>
      </c>
      <c r="H322" t="s">
        <v>31</v>
      </c>
      <c r="I322" t="s">
        <v>11</v>
      </c>
      <c r="J322" t="s">
        <v>12</v>
      </c>
      <c r="K322">
        <v>1</v>
      </c>
      <c r="L322" t="s">
        <v>13</v>
      </c>
    </row>
    <row r="323" spans="1:12" x14ac:dyDescent="0.3">
      <c r="A323" t="str">
        <f>"140723505377"</f>
        <v>140723505377</v>
      </c>
      <c r="B323" t="s">
        <v>652</v>
      </c>
      <c r="C323" t="s">
        <v>755</v>
      </c>
      <c r="D323" t="s">
        <v>654</v>
      </c>
      <c r="E323" s="1">
        <v>41843</v>
      </c>
      <c r="F323" t="s">
        <v>18</v>
      </c>
      <c r="G323" t="s">
        <v>200</v>
      </c>
      <c r="H323" t="s">
        <v>26</v>
      </c>
      <c r="I323" t="s">
        <v>11</v>
      </c>
      <c r="J323" t="s">
        <v>27</v>
      </c>
      <c r="K323">
        <v>1</v>
      </c>
      <c r="L323" t="s">
        <v>13</v>
      </c>
    </row>
    <row r="324" spans="1:12" x14ac:dyDescent="0.3">
      <c r="A324" t="str">
        <f>"120914502072"</f>
        <v>120914502072</v>
      </c>
      <c r="B324" t="s">
        <v>756</v>
      </c>
      <c r="C324" t="s">
        <v>628</v>
      </c>
      <c r="D324" t="s">
        <v>757</v>
      </c>
      <c r="E324" s="1">
        <v>41166</v>
      </c>
      <c r="F324" t="s">
        <v>8</v>
      </c>
      <c r="G324" t="s">
        <v>134</v>
      </c>
      <c r="H324" t="s">
        <v>31</v>
      </c>
      <c r="I324" t="s">
        <v>11</v>
      </c>
      <c r="J324" t="s">
        <v>12</v>
      </c>
      <c r="K324">
        <v>1</v>
      </c>
      <c r="L324" t="s">
        <v>13</v>
      </c>
    </row>
    <row r="325" spans="1:12" x14ac:dyDescent="0.3">
      <c r="A325" t="str">
        <f>"090605652770"</f>
        <v>090605652770</v>
      </c>
      <c r="B325" t="s">
        <v>758</v>
      </c>
      <c r="C325" t="s">
        <v>759</v>
      </c>
      <c r="E325" s="1">
        <v>39969</v>
      </c>
      <c r="F325" t="s">
        <v>8</v>
      </c>
      <c r="G325" t="s">
        <v>47</v>
      </c>
      <c r="H325" t="s">
        <v>26</v>
      </c>
      <c r="I325" t="s">
        <v>11</v>
      </c>
      <c r="J325" t="s">
        <v>27</v>
      </c>
      <c r="K325">
        <v>1</v>
      </c>
      <c r="L325" t="s">
        <v>13</v>
      </c>
    </row>
    <row r="326" spans="1:12" x14ac:dyDescent="0.3">
      <c r="A326" t="str">
        <f>"120701600572"</f>
        <v>120701600572</v>
      </c>
      <c r="B326" t="s">
        <v>760</v>
      </c>
      <c r="C326" t="s">
        <v>761</v>
      </c>
      <c r="D326" t="s">
        <v>551</v>
      </c>
      <c r="E326" s="1">
        <v>41091</v>
      </c>
      <c r="F326" t="s">
        <v>8</v>
      </c>
      <c r="G326" t="s">
        <v>134</v>
      </c>
      <c r="H326" t="s">
        <v>31</v>
      </c>
      <c r="I326" t="s">
        <v>11</v>
      </c>
      <c r="J326" t="s">
        <v>12</v>
      </c>
      <c r="K326">
        <v>1</v>
      </c>
      <c r="L326" t="s">
        <v>13</v>
      </c>
    </row>
    <row r="327" spans="1:12" x14ac:dyDescent="0.3">
      <c r="A327" t="str">
        <f>"150717504787"</f>
        <v>150717504787</v>
      </c>
      <c r="B327" t="s">
        <v>762</v>
      </c>
      <c r="C327" t="s">
        <v>763</v>
      </c>
      <c r="D327" t="s">
        <v>450</v>
      </c>
      <c r="E327" s="1">
        <v>42202</v>
      </c>
      <c r="F327" t="s">
        <v>18</v>
      </c>
      <c r="G327" t="s">
        <v>255</v>
      </c>
      <c r="H327" t="s">
        <v>22</v>
      </c>
      <c r="I327" t="s">
        <v>11</v>
      </c>
      <c r="J327" t="s">
        <v>12</v>
      </c>
      <c r="K327">
        <v>1</v>
      </c>
      <c r="L327" t="s">
        <v>13</v>
      </c>
    </row>
    <row r="328" spans="1:12" x14ac:dyDescent="0.3">
      <c r="A328" t="str">
        <f>"070518551343"</f>
        <v>070518551343</v>
      </c>
      <c r="B328" t="s">
        <v>764</v>
      </c>
      <c r="C328" t="s">
        <v>16</v>
      </c>
      <c r="D328" t="s">
        <v>765</v>
      </c>
      <c r="E328" s="1">
        <v>39220</v>
      </c>
      <c r="F328" t="s">
        <v>18</v>
      </c>
      <c r="G328" t="s">
        <v>766</v>
      </c>
      <c r="H328" t="s">
        <v>26</v>
      </c>
      <c r="I328" t="s">
        <v>11</v>
      </c>
      <c r="J328" t="s">
        <v>27</v>
      </c>
      <c r="K328">
        <v>1</v>
      </c>
      <c r="L328" t="s">
        <v>13</v>
      </c>
    </row>
    <row r="329" spans="1:12" x14ac:dyDescent="0.3">
      <c r="A329" t="str">
        <f>"070719652428"</f>
        <v>070719652428</v>
      </c>
      <c r="B329" t="s">
        <v>35</v>
      </c>
      <c r="C329" t="s">
        <v>767</v>
      </c>
      <c r="D329" t="s">
        <v>133</v>
      </c>
      <c r="E329" s="1">
        <v>39282</v>
      </c>
      <c r="F329" t="s">
        <v>8</v>
      </c>
      <c r="G329" t="s">
        <v>766</v>
      </c>
      <c r="H329" t="s">
        <v>26</v>
      </c>
      <c r="I329" t="s">
        <v>11</v>
      </c>
      <c r="J329" t="s">
        <v>27</v>
      </c>
      <c r="K329">
        <v>1</v>
      </c>
      <c r="L329" t="s">
        <v>13</v>
      </c>
    </row>
    <row r="330" spans="1:12" x14ac:dyDescent="0.3">
      <c r="A330" t="str">
        <f>"120903500690"</f>
        <v>120903500690</v>
      </c>
      <c r="B330" t="s">
        <v>768</v>
      </c>
      <c r="C330" t="s">
        <v>128</v>
      </c>
      <c r="D330" t="s">
        <v>571</v>
      </c>
      <c r="E330" s="1">
        <v>41155</v>
      </c>
      <c r="F330" t="s">
        <v>18</v>
      </c>
      <c r="G330" t="s">
        <v>134</v>
      </c>
      <c r="H330" t="s">
        <v>31</v>
      </c>
      <c r="I330" t="s">
        <v>11</v>
      </c>
      <c r="J330" t="s">
        <v>12</v>
      </c>
      <c r="K330">
        <v>1</v>
      </c>
      <c r="L330" t="s">
        <v>13</v>
      </c>
    </row>
    <row r="331" spans="1:12" x14ac:dyDescent="0.3">
      <c r="A331" t="str">
        <f>"130511602004"</f>
        <v>130511602004</v>
      </c>
      <c r="B331" t="s">
        <v>769</v>
      </c>
      <c r="C331" t="s">
        <v>257</v>
      </c>
      <c r="D331" t="s">
        <v>363</v>
      </c>
      <c r="E331" s="1">
        <v>41405</v>
      </c>
      <c r="F331" t="s">
        <v>8</v>
      </c>
      <c r="G331" t="s">
        <v>134</v>
      </c>
      <c r="H331" t="s">
        <v>31</v>
      </c>
      <c r="I331" t="s">
        <v>11</v>
      </c>
      <c r="J331" t="s">
        <v>12</v>
      </c>
      <c r="K331">
        <v>1</v>
      </c>
      <c r="L331" t="s">
        <v>13</v>
      </c>
    </row>
    <row r="332" spans="1:12" x14ac:dyDescent="0.3">
      <c r="A332" t="str">
        <f>"130219601242"</f>
        <v>130219601242</v>
      </c>
      <c r="B332" t="s">
        <v>770</v>
      </c>
      <c r="C332" t="s">
        <v>33</v>
      </c>
      <c r="D332" t="s">
        <v>771</v>
      </c>
      <c r="E332" s="1">
        <v>41324</v>
      </c>
      <c r="F332" t="s">
        <v>8</v>
      </c>
      <c r="G332" t="s">
        <v>134</v>
      </c>
      <c r="H332" t="s">
        <v>10</v>
      </c>
      <c r="I332" t="s">
        <v>11</v>
      </c>
      <c r="J332" t="s">
        <v>12</v>
      </c>
      <c r="K332">
        <v>1</v>
      </c>
      <c r="L332" t="s">
        <v>13</v>
      </c>
    </row>
    <row r="333" spans="1:12" x14ac:dyDescent="0.3">
      <c r="A333" t="str">
        <f>"120409500437"</f>
        <v>120409500437</v>
      </c>
      <c r="B333" t="s">
        <v>772</v>
      </c>
      <c r="C333" t="s">
        <v>773</v>
      </c>
      <c r="D333" t="s">
        <v>774</v>
      </c>
      <c r="E333" s="1">
        <v>41008</v>
      </c>
      <c r="F333" t="s">
        <v>18</v>
      </c>
      <c r="G333" t="s">
        <v>134</v>
      </c>
      <c r="H333" t="s">
        <v>10</v>
      </c>
      <c r="I333" t="s">
        <v>11</v>
      </c>
      <c r="J333" t="s">
        <v>12</v>
      </c>
      <c r="K333">
        <v>1</v>
      </c>
      <c r="L333" t="s">
        <v>13</v>
      </c>
    </row>
    <row r="334" spans="1:12" x14ac:dyDescent="0.3">
      <c r="A334" t="str">
        <f>"120102500745"</f>
        <v>120102500745</v>
      </c>
      <c r="B334" t="s">
        <v>775</v>
      </c>
      <c r="C334" t="s">
        <v>226</v>
      </c>
      <c r="D334" t="s">
        <v>218</v>
      </c>
      <c r="E334" s="1">
        <v>40910</v>
      </c>
      <c r="F334" t="s">
        <v>18</v>
      </c>
      <c r="G334" t="s">
        <v>134</v>
      </c>
      <c r="H334" t="s">
        <v>10</v>
      </c>
      <c r="I334" t="s">
        <v>11</v>
      </c>
      <c r="J334" t="s">
        <v>12</v>
      </c>
      <c r="K334">
        <v>1</v>
      </c>
      <c r="L334" t="s">
        <v>13</v>
      </c>
    </row>
    <row r="335" spans="1:12" x14ac:dyDescent="0.3">
      <c r="A335" t="str">
        <f>"130207602255"</f>
        <v>130207602255</v>
      </c>
      <c r="B335" t="s">
        <v>776</v>
      </c>
      <c r="C335" t="s">
        <v>777</v>
      </c>
      <c r="D335" t="s">
        <v>778</v>
      </c>
      <c r="E335" s="1">
        <v>41312</v>
      </c>
      <c r="F335" t="s">
        <v>8</v>
      </c>
      <c r="G335" t="s">
        <v>134</v>
      </c>
      <c r="H335" t="s">
        <v>10</v>
      </c>
      <c r="I335" t="s">
        <v>11</v>
      </c>
      <c r="J335" t="s">
        <v>12</v>
      </c>
      <c r="K335">
        <v>1</v>
      </c>
      <c r="L335" t="s">
        <v>13</v>
      </c>
    </row>
    <row r="336" spans="1:12" x14ac:dyDescent="0.3">
      <c r="A336" t="str">
        <f>"130718601374"</f>
        <v>130718601374</v>
      </c>
      <c r="B336" t="s">
        <v>779</v>
      </c>
      <c r="C336" t="s">
        <v>780</v>
      </c>
      <c r="D336" t="s">
        <v>97</v>
      </c>
      <c r="E336" s="1">
        <v>41473</v>
      </c>
      <c r="F336" t="s">
        <v>8</v>
      </c>
      <c r="G336" t="s">
        <v>134</v>
      </c>
      <c r="H336" t="s">
        <v>10</v>
      </c>
      <c r="I336" t="s">
        <v>11</v>
      </c>
      <c r="J336" t="s">
        <v>12</v>
      </c>
      <c r="K336">
        <v>1</v>
      </c>
      <c r="L336" t="s">
        <v>13</v>
      </c>
    </row>
    <row r="337" spans="1:12" x14ac:dyDescent="0.3">
      <c r="A337" t="str">
        <f>"130905602814"</f>
        <v>130905602814</v>
      </c>
      <c r="B337" t="s">
        <v>781</v>
      </c>
      <c r="C337" t="s">
        <v>734</v>
      </c>
      <c r="D337" t="s">
        <v>782</v>
      </c>
      <c r="E337" s="1">
        <v>41522</v>
      </c>
      <c r="F337" t="s">
        <v>8</v>
      </c>
      <c r="G337" t="s">
        <v>134</v>
      </c>
      <c r="H337" t="s">
        <v>26</v>
      </c>
      <c r="I337" t="s">
        <v>11</v>
      </c>
      <c r="J337" t="s">
        <v>27</v>
      </c>
      <c r="K337">
        <v>1</v>
      </c>
      <c r="L337" t="s">
        <v>13</v>
      </c>
    </row>
    <row r="338" spans="1:12" x14ac:dyDescent="0.3">
      <c r="A338" t="str">
        <f>"130519601808"</f>
        <v>130519601808</v>
      </c>
      <c r="B338" t="s">
        <v>169</v>
      </c>
      <c r="C338" t="s">
        <v>170</v>
      </c>
      <c r="D338" t="s">
        <v>783</v>
      </c>
      <c r="E338" s="1">
        <v>41413</v>
      </c>
      <c r="F338" t="s">
        <v>8</v>
      </c>
      <c r="G338" t="s">
        <v>134</v>
      </c>
      <c r="H338" t="s">
        <v>26</v>
      </c>
      <c r="I338" t="s">
        <v>11</v>
      </c>
      <c r="J338" t="s">
        <v>27</v>
      </c>
      <c r="K338">
        <v>1</v>
      </c>
      <c r="L338" t="s">
        <v>13</v>
      </c>
    </row>
    <row r="339" spans="1:12" x14ac:dyDescent="0.3">
      <c r="A339" t="str">
        <f>"130628604200"</f>
        <v>130628604200</v>
      </c>
      <c r="B339" t="s">
        <v>784</v>
      </c>
      <c r="C339" t="s">
        <v>785</v>
      </c>
      <c r="D339" t="s">
        <v>786</v>
      </c>
      <c r="E339" s="1">
        <v>41453</v>
      </c>
      <c r="F339" t="s">
        <v>8</v>
      </c>
      <c r="G339" t="s">
        <v>134</v>
      </c>
      <c r="H339" t="s">
        <v>26</v>
      </c>
      <c r="I339" t="s">
        <v>11</v>
      </c>
      <c r="J339" t="s">
        <v>27</v>
      </c>
      <c r="K339">
        <v>1</v>
      </c>
      <c r="L339" t="s">
        <v>13</v>
      </c>
    </row>
    <row r="340" spans="1:12" x14ac:dyDescent="0.3">
      <c r="A340" t="str">
        <f>"141104504438"</f>
        <v>141104504438</v>
      </c>
      <c r="B340" t="s">
        <v>787</v>
      </c>
      <c r="C340" t="s">
        <v>16</v>
      </c>
      <c r="D340" t="s">
        <v>584</v>
      </c>
      <c r="E340" s="1">
        <v>41947</v>
      </c>
      <c r="F340" t="s">
        <v>18</v>
      </c>
      <c r="G340" t="s">
        <v>233</v>
      </c>
      <c r="H340" t="s">
        <v>10</v>
      </c>
      <c r="I340" t="s">
        <v>11</v>
      </c>
      <c r="J340" t="s">
        <v>12</v>
      </c>
      <c r="K340">
        <v>2</v>
      </c>
      <c r="L340" t="s">
        <v>13</v>
      </c>
    </row>
    <row r="341" spans="1:12" x14ac:dyDescent="0.3">
      <c r="A341" t="str">
        <f>"151230600914"</f>
        <v>151230600914</v>
      </c>
      <c r="B341" t="s">
        <v>788</v>
      </c>
      <c r="C341" t="s">
        <v>789</v>
      </c>
      <c r="D341" t="s">
        <v>642</v>
      </c>
      <c r="E341" s="1">
        <v>42368</v>
      </c>
      <c r="F341" t="s">
        <v>8</v>
      </c>
      <c r="G341" t="s">
        <v>330</v>
      </c>
      <c r="H341" t="s">
        <v>10</v>
      </c>
      <c r="I341" t="s">
        <v>11</v>
      </c>
      <c r="J341" t="s">
        <v>12</v>
      </c>
      <c r="K341">
        <v>1</v>
      </c>
      <c r="L341" t="s">
        <v>13</v>
      </c>
    </row>
    <row r="342" spans="1:12" x14ac:dyDescent="0.3">
      <c r="A342" t="str">
        <f>"121020501384"</f>
        <v>121020501384</v>
      </c>
      <c r="B342" t="s">
        <v>787</v>
      </c>
      <c r="C342" t="s">
        <v>239</v>
      </c>
      <c r="D342" t="s">
        <v>584</v>
      </c>
      <c r="E342" s="1">
        <v>41202</v>
      </c>
      <c r="F342" t="s">
        <v>18</v>
      </c>
      <c r="G342" t="s">
        <v>134</v>
      </c>
      <c r="H342" t="s">
        <v>22</v>
      </c>
      <c r="I342" t="s">
        <v>11</v>
      </c>
      <c r="J342" t="s">
        <v>12</v>
      </c>
      <c r="K342">
        <v>1</v>
      </c>
      <c r="L342" t="s">
        <v>13</v>
      </c>
    </row>
    <row r="343" spans="1:12" x14ac:dyDescent="0.3">
      <c r="A343" t="str">
        <f>"091028553828"</f>
        <v>091028553828</v>
      </c>
      <c r="B343" t="s">
        <v>790</v>
      </c>
      <c r="C343" t="s">
        <v>500</v>
      </c>
      <c r="D343" t="s">
        <v>340</v>
      </c>
      <c r="E343" s="1">
        <v>40114</v>
      </c>
      <c r="F343" t="s">
        <v>18</v>
      </c>
      <c r="G343" t="s">
        <v>47</v>
      </c>
      <c r="H343" t="s">
        <v>31</v>
      </c>
      <c r="I343" t="s">
        <v>11</v>
      </c>
      <c r="J343" t="s">
        <v>12</v>
      </c>
      <c r="K343">
        <v>1</v>
      </c>
      <c r="L343" t="s">
        <v>13</v>
      </c>
    </row>
    <row r="344" spans="1:12" x14ac:dyDescent="0.3">
      <c r="A344" t="str">
        <f>"161227605613"</f>
        <v>161227605613</v>
      </c>
      <c r="B344" t="s">
        <v>791</v>
      </c>
      <c r="C344" t="s">
        <v>427</v>
      </c>
      <c r="D344" t="s">
        <v>211</v>
      </c>
      <c r="E344" s="1">
        <v>42731</v>
      </c>
      <c r="F344" t="s">
        <v>8</v>
      </c>
      <c r="G344" t="s">
        <v>330</v>
      </c>
      <c r="H344" t="s">
        <v>10</v>
      </c>
      <c r="I344" t="s">
        <v>11</v>
      </c>
      <c r="J344" t="s">
        <v>12</v>
      </c>
      <c r="K344">
        <v>1</v>
      </c>
      <c r="L344" t="s">
        <v>13</v>
      </c>
    </row>
    <row r="345" spans="1:12" x14ac:dyDescent="0.3">
      <c r="A345" t="str">
        <f>"090920554169"</f>
        <v>090920554169</v>
      </c>
      <c r="B345" t="s">
        <v>792</v>
      </c>
      <c r="C345" t="s">
        <v>793</v>
      </c>
      <c r="D345" t="s">
        <v>794</v>
      </c>
      <c r="E345" s="1">
        <v>40076</v>
      </c>
      <c r="F345" t="s">
        <v>18</v>
      </c>
      <c r="G345" t="s">
        <v>47</v>
      </c>
      <c r="H345" t="s">
        <v>26</v>
      </c>
      <c r="I345" t="s">
        <v>11</v>
      </c>
      <c r="J345" t="s">
        <v>27</v>
      </c>
      <c r="K345">
        <v>1</v>
      </c>
      <c r="L345" t="s">
        <v>13</v>
      </c>
    </row>
    <row r="346" spans="1:12" x14ac:dyDescent="0.3">
      <c r="A346" t="str">
        <f>"150301504864"</f>
        <v>150301504864</v>
      </c>
      <c r="B346" t="s">
        <v>792</v>
      </c>
      <c r="C346" t="s">
        <v>763</v>
      </c>
      <c r="D346" t="s">
        <v>794</v>
      </c>
      <c r="E346" s="1">
        <v>42064</v>
      </c>
      <c r="F346" t="s">
        <v>18</v>
      </c>
      <c r="G346" t="s">
        <v>255</v>
      </c>
      <c r="H346" t="s">
        <v>144</v>
      </c>
      <c r="I346" t="s">
        <v>11</v>
      </c>
      <c r="J346" t="s">
        <v>27</v>
      </c>
      <c r="K346">
        <v>2</v>
      </c>
      <c r="L346" t="s">
        <v>13</v>
      </c>
    </row>
    <row r="347" spans="1:12" x14ac:dyDescent="0.3">
      <c r="A347" t="str">
        <f>"131201502962"</f>
        <v>131201502962</v>
      </c>
      <c r="B347" t="s">
        <v>138</v>
      </c>
      <c r="C347" t="s">
        <v>795</v>
      </c>
      <c r="D347" t="s">
        <v>140</v>
      </c>
      <c r="E347" s="1">
        <v>41609</v>
      </c>
      <c r="F347" t="s">
        <v>18</v>
      </c>
      <c r="G347" t="s">
        <v>134</v>
      </c>
      <c r="H347" t="s">
        <v>26</v>
      </c>
      <c r="I347" t="s">
        <v>11</v>
      </c>
      <c r="J347" t="s">
        <v>27</v>
      </c>
      <c r="K347">
        <v>1</v>
      </c>
      <c r="L347" t="s">
        <v>13</v>
      </c>
    </row>
    <row r="348" spans="1:12" x14ac:dyDescent="0.3">
      <c r="A348" t="str">
        <f>"121005500245"</f>
        <v>121005500245</v>
      </c>
      <c r="B348" t="s">
        <v>796</v>
      </c>
      <c r="C348" t="s">
        <v>666</v>
      </c>
      <c r="D348" t="s">
        <v>797</v>
      </c>
      <c r="E348" s="1">
        <v>41187</v>
      </c>
      <c r="F348" t="s">
        <v>18</v>
      </c>
      <c r="G348" t="s">
        <v>134</v>
      </c>
      <c r="H348" t="s">
        <v>26</v>
      </c>
      <c r="I348" t="s">
        <v>11</v>
      </c>
      <c r="J348" t="s">
        <v>27</v>
      </c>
      <c r="K348">
        <v>1</v>
      </c>
      <c r="L348" t="s">
        <v>13</v>
      </c>
    </row>
    <row r="349" spans="1:12" x14ac:dyDescent="0.3">
      <c r="A349" t="str">
        <f>"070711000108"</f>
        <v>070711000108</v>
      </c>
      <c r="B349" t="s">
        <v>798</v>
      </c>
      <c r="C349" t="s">
        <v>799</v>
      </c>
      <c r="D349" t="s">
        <v>800</v>
      </c>
      <c r="E349" s="1">
        <v>39274</v>
      </c>
      <c r="F349" t="s">
        <v>18</v>
      </c>
      <c r="G349" t="s">
        <v>766</v>
      </c>
      <c r="H349" t="s">
        <v>10</v>
      </c>
      <c r="I349" t="s">
        <v>11</v>
      </c>
      <c r="J349" t="s">
        <v>12</v>
      </c>
      <c r="K349">
        <v>1</v>
      </c>
      <c r="L349" t="s">
        <v>13</v>
      </c>
    </row>
    <row r="350" spans="1:12" x14ac:dyDescent="0.3">
      <c r="A350" t="str">
        <f>"070313650901"</f>
        <v>070313650901</v>
      </c>
      <c r="B350" t="s">
        <v>801</v>
      </c>
      <c r="C350" t="s">
        <v>213</v>
      </c>
      <c r="D350" t="s">
        <v>458</v>
      </c>
      <c r="E350" s="1">
        <v>39154</v>
      </c>
      <c r="F350" t="s">
        <v>8</v>
      </c>
      <c r="G350" t="s">
        <v>766</v>
      </c>
      <c r="H350" t="s">
        <v>10</v>
      </c>
      <c r="I350" t="s">
        <v>11</v>
      </c>
      <c r="J350" t="s">
        <v>12</v>
      </c>
      <c r="K350">
        <v>1</v>
      </c>
      <c r="L350" t="s">
        <v>13</v>
      </c>
    </row>
    <row r="351" spans="1:12" x14ac:dyDescent="0.3">
      <c r="A351" t="str">
        <f>"131124502984"</f>
        <v>131124502984</v>
      </c>
      <c r="B351" t="s">
        <v>802</v>
      </c>
      <c r="C351" t="s">
        <v>803</v>
      </c>
      <c r="E351" s="1">
        <v>41602</v>
      </c>
      <c r="F351" t="s">
        <v>18</v>
      </c>
      <c r="G351" t="s">
        <v>200</v>
      </c>
      <c r="H351" t="s">
        <v>26</v>
      </c>
      <c r="I351" t="s">
        <v>11</v>
      </c>
      <c r="J351" t="s">
        <v>27</v>
      </c>
      <c r="K351">
        <v>1</v>
      </c>
      <c r="L351" t="s">
        <v>13</v>
      </c>
    </row>
    <row r="352" spans="1:12" x14ac:dyDescent="0.3">
      <c r="A352" t="str">
        <f>"140515501217"</f>
        <v>140515501217</v>
      </c>
      <c r="B352" t="s">
        <v>157</v>
      </c>
      <c r="C352" t="s">
        <v>804</v>
      </c>
      <c r="D352" t="s">
        <v>805</v>
      </c>
      <c r="E352" s="1">
        <v>41774</v>
      </c>
      <c r="F352" t="s">
        <v>18</v>
      </c>
      <c r="G352" t="s">
        <v>200</v>
      </c>
      <c r="H352" t="s">
        <v>26</v>
      </c>
      <c r="I352" t="s">
        <v>11</v>
      </c>
      <c r="J352" t="s">
        <v>27</v>
      </c>
      <c r="K352">
        <v>1</v>
      </c>
      <c r="L352" t="s">
        <v>13</v>
      </c>
    </row>
    <row r="353" spans="1:12" x14ac:dyDescent="0.3">
      <c r="A353" t="str">
        <f>"140102600705"</f>
        <v>140102600705</v>
      </c>
      <c r="B353" t="s">
        <v>806</v>
      </c>
      <c r="C353" t="s">
        <v>807</v>
      </c>
      <c r="D353" t="s">
        <v>808</v>
      </c>
      <c r="E353" s="1">
        <v>41641</v>
      </c>
      <c r="F353" t="s">
        <v>8</v>
      </c>
      <c r="G353" t="s">
        <v>200</v>
      </c>
      <c r="H353" t="s">
        <v>26</v>
      </c>
      <c r="I353" t="s">
        <v>11</v>
      </c>
      <c r="J353" t="s">
        <v>27</v>
      </c>
      <c r="K353">
        <v>1</v>
      </c>
      <c r="L353" t="s">
        <v>13</v>
      </c>
    </row>
    <row r="354" spans="1:12" x14ac:dyDescent="0.3">
      <c r="A354" t="str">
        <f>"140717504091"</f>
        <v>140717504091</v>
      </c>
      <c r="B354" t="s">
        <v>809</v>
      </c>
      <c r="C354" t="s">
        <v>810</v>
      </c>
      <c r="D354" t="s">
        <v>811</v>
      </c>
      <c r="E354" s="1">
        <v>41837</v>
      </c>
      <c r="F354" t="s">
        <v>18</v>
      </c>
      <c r="G354" t="s">
        <v>200</v>
      </c>
      <c r="H354" t="s">
        <v>26</v>
      </c>
      <c r="I354" t="s">
        <v>11</v>
      </c>
      <c r="J354" t="s">
        <v>27</v>
      </c>
      <c r="K354">
        <v>1</v>
      </c>
      <c r="L354" t="s">
        <v>13</v>
      </c>
    </row>
    <row r="355" spans="1:12" x14ac:dyDescent="0.3">
      <c r="A355" t="str">
        <f>"140130603663"</f>
        <v>140130603663</v>
      </c>
      <c r="B355" t="s">
        <v>812</v>
      </c>
      <c r="C355" t="s">
        <v>813</v>
      </c>
      <c r="D355" t="s">
        <v>814</v>
      </c>
      <c r="E355" s="1">
        <v>41669</v>
      </c>
      <c r="F355" t="s">
        <v>8</v>
      </c>
      <c r="G355" t="s">
        <v>200</v>
      </c>
      <c r="H355" t="s">
        <v>26</v>
      </c>
      <c r="I355" t="s">
        <v>11</v>
      </c>
      <c r="J355" t="s">
        <v>27</v>
      </c>
      <c r="K355">
        <v>1</v>
      </c>
      <c r="L355" t="s">
        <v>13</v>
      </c>
    </row>
    <row r="356" spans="1:12" x14ac:dyDescent="0.3">
      <c r="A356" t="str">
        <f>"130706502787"</f>
        <v>130706502787</v>
      </c>
      <c r="B356" t="s">
        <v>45</v>
      </c>
      <c r="C356" t="s">
        <v>636</v>
      </c>
      <c r="D356" t="s">
        <v>815</v>
      </c>
      <c r="E356" s="1">
        <v>41461</v>
      </c>
      <c r="F356" t="s">
        <v>18</v>
      </c>
      <c r="G356" t="s">
        <v>134</v>
      </c>
      <c r="H356" t="s">
        <v>26</v>
      </c>
      <c r="I356" t="s">
        <v>11</v>
      </c>
      <c r="J356" t="s">
        <v>27</v>
      </c>
      <c r="K356">
        <v>1</v>
      </c>
      <c r="L356" t="s">
        <v>13</v>
      </c>
    </row>
    <row r="357" spans="1:12" x14ac:dyDescent="0.3">
      <c r="A357" t="str">
        <f>"130410501412"</f>
        <v>130410501412</v>
      </c>
      <c r="B357" t="s">
        <v>718</v>
      </c>
      <c r="C357" t="s">
        <v>816</v>
      </c>
      <c r="D357" t="s">
        <v>317</v>
      </c>
      <c r="E357" s="1">
        <v>41374</v>
      </c>
      <c r="F357" t="s">
        <v>18</v>
      </c>
      <c r="G357" t="s">
        <v>134</v>
      </c>
      <c r="H357" t="s">
        <v>26</v>
      </c>
      <c r="I357" t="s">
        <v>11</v>
      </c>
      <c r="J357" t="s">
        <v>27</v>
      </c>
      <c r="K357">
        <v>1</v>
      </c>
      <c r="L357" t="s">
        <v>13</v>
      </c>
    </row>
    <row r="358" spans="1:12" x14ac:dyDescent="0.3">
      <c r="A358" t="str">
        <f>"070722652169"</f>
        <v>070722652169</v>
      </c>
      <c r="B358" t="s">
        <v>358</v>
      </c>
      <c r="C358" t="s">
        <v>280</v>
      </c>
      <c r="D358" t="s">
        <v>360</v>
      </c>
      <c r="E358" s="1">
        <v>39285</v>
      </c>
      <c r="F358" t="s">
        <v>8</v>
      </c>
      <c r="G358" t="s">
        <v>766</v>
      </c>
      <c r="H358" t="s">
        <v>10</v>
      </c>
      <c r="I358" t="s">
        <v>11</v>
      </c>
      <c r="J358" t="s">
        <v>12</v>
      </c>
      <c r="K358">
        <v>1</v>
      </c>
      <c r="L358" t="s">
        <v>13</v>
      </c>
    </row>
    <row r="359" spans="1:12" x14ac:dyDescent="0.3">
      <c r="A359" t="str">
        <f>"070219551338"</f>
        <v>070219551338</v>
      </c>
      <c r="B359" t="s">
        <v>817</v>
      </c>
      <c r="C359" t="s">
        <v>482</v>
      </c>
      <c r="D359" t="s">
        <v>218</v>
      </c>
      <c r="E359" s="1">
        <v>39132</v>
      </c>
      <c r="F359" t="s">
        <v>18</v>
      </c>
      <c r="G359" t="s">
        <v>766</v>
      </c>
      <c r="H359" t="s">
        <v>10</v>
      </c>
      <c r="I359" t="s">
        <v>11</v>
      </c>
      <c r="J359" t="s">
        <v>12</v>
      </c>
      <c r="K359">
        <v>1</v>
      </c>
      <c r="L359" t="s">
        <v>13</v>
      </c>
    </row>
    <row r="360" spans="1:12" x14ac:dyDescent="0.3">
      <c r="A360" t="str">
        <f>"130621502854"</f>
        <v>130621502854</v>
      </c>
      <c r="B360" t="s">
        <v>818</v>
      </c>
      <c r="C360" t="s">
        <v>526</v>
      </c>
      <c r="D360" t="s">
        <v>819</v>
      </c>
      <c r="E360" s="1">
        <v>41446</v>
      </c>
      <c r="F360" t="s">
        <v>18</v>
      </c>
      <c r="G360" t="s">
        <v>134</v>
      </c>
      <c r="H360" t="s">
        <v>26</v>
      </c>
      <c r="I360" t="s">
        <v>11</v>
      </c>
      <c r="J360" t="s">
        <v>27</v>
      </c>
      <c r="K360">
        <v>1</v>
      </c>
      <c r="L360" t="s">
        <v>13</v>
      </c>
    </row>
    <row r="361" spans="1:12" x14ac:dyDescent="0.3">
      <c r="A361" t="str">
        <f>"130107000069"</f>
        <v>130107000069</v>
      </c>
      <c r="B361" t="s">
        <v>201</v>
      </c>
      <c r="C361" t="s">
        <v>820</v>
      </c>
      <c r="D361" t="s">
        <v>203</v>
      </c>
      <c r="E361" s="1">
        <v>41281</v>
      </c>
      <c r="F361" t="s">
        <v>8</v>
      </c>
      <c r="G361" t="s">
        <v>134</v>
      </c>
      <c r="H361" t="s">
        <v>26</v>
      </c>
      <c r="I361" t="s">
        <v>11</v>
      </c>
      <c r="J361" t="s">
        <v>27</v>
      </c>
      <c r="K361">
        <v>1</v>
      </c>
      <c r="L361" t="s">
        <v>13</v>
      </c>
    </row>
    <row r="362" spans="1:12" x14ac:dyDescent="0.3">
      <c r="A362" t="str">
        <f>"130629601408"</f>
        <v>130629601408</v>
      </c>
      <c r="B362" t="s">
        <v>169</v>
      </c>
      <c r="C362" t="s">
        <v>193</v>
      </c>
      <c r="D362" t="s">
        <v>821</v>
      </c>
      <c r="E362" s="1">
        <v>41454</v>
      </c>
      <c r="F362" t="s">
        <v>8</v>
      </c>
      <c r="G362" t="s">
        <v>134</v>
      </c>
      <c r="H362" t="s">
        <v>26</v>
      </c>
      <c r="I362" t="s">
        <v>11</v>
      </c>
      <c r="J362" t="s">
        <v>27</v>
      </c>
      <c r="K362">
        <v>1</v>
      </c>
      <c r="L362" t="s">
        <v>13</v>
      </c>
    </row>
    <row r="363" spans="1:12" x14ac:dyDescent="0.3">
      <c r="A363" t="str">
        <f>"130624505338"</f>
        <v>130624505338</v>
      </c>
      <c r="B363" t="s">
        <v>822</v>
      </c>
      <c r="C363" t="s">
        <v>823</v>
      </c>
      <c r="D363" t="s">
        <v>824</v>
      </c>
      <c r="E363" s="1">
        <v>41449</v>
      </c>
      <c r="F363" t="s">
        <v>18</v>
      </c>
      <c r="G363" t="s">
        <v>134</v>
      </c>
      <c r="H363" t="s">
        <v>144</v>
      </c>
      <c r="I363" t="s">
        <v>11</v>
      </c>
      <c r="J363" t="s">
        <v>27</v>
      </c>
      <c r="K363">
        <v>1</v>
      </c>
      <c r="L363" t="s">
        <v>13</v>
      </c>
    </row>
    <row r="364" spans="1:12" x14ac:dyDescent="0.3">
      <c r="A364" t="str">
        <f>"130805602632"</f>
        <v>130805602632</v>
      </c>
      <c r="B364" t="s">
        <v>160</v>
      </c>
      <c r="C364" t="s">
        <v>825</v>
      </c>
      <c r="D364" t="s">
        <v>162</v>
      </c>
      <c r="E364" s="1">
        <v>41491</v>
      </c>
      <c r="F364" t="s">
        <v>8</v>
      </c>
      <c r="G364" t="s">
        <v>134</v>
      </c>
      <c r="H364" t="s">
        <v>144</v>
      </c>
      <c r="I364" t="s">
        <v>11</v>
      </c>
      <c r="J364" t="s">
        <v>27</v>
      </c>
      <c r="K364">
        <v>1</v>
      </c>
      <c r="L364" t="s">
        <v>13</v>
      </c>
    </row>
    <row r="365" spans="1:12" x14ac:dyDescent="0.3">
      <c r="A365" t="str">
        <f>"120706600597"</f>
        <v>120706600597</v>
      </c>
      <c r="B365" t="s">
        <v>826</v>
      </c>
      <c r="C365" t="s">
        <v>434</v>
      </c>
      <c r="D365" t="s">
        <v>827</v>
      </c>
      <c r="E365" s="1">
        <v>41096</v>
      </c>
      <c r="F365" t="s">
        <v>8</v>
      </c>
      <c r="G365" t="s">
        <v>134</v>
      </c>
      <c r="H365" t="s">
        <v>144</v>
      </c>
      <c r="I365" t="s">
        <v>11</v>
      </c>
      <c r="J365" t="s">
        <v>27</v>
      </c>
      <c r="K365">
        <v>1</v>
      </c>
      <c r="L365" t="s">
        <v>13</v>
      </c>
    </row>
    <row r="366" spans="1:12" x14ac:dyDescent="0.3">
      <c r="A366" t="str">
        <f>"120301000130"</f>
        <v>120301000130</v>
      </c>
      <c r="B366" t="s">
        <v>828</v>
      </c>
      <c r="C366" t="s">
        <v>341</v>
      </c>
      <c r="D366" t="s">
        <v>829</v>
      </c>
      <c r="E366" s="1">
        <v>40969</v>
      </c>
      <c r="F366" t="s">
        <v>8</v>
      </c>
      <c r="G366" t="s">
        <v>134</v>
      </c>
      <c r="H366" t="s">
        <v>144</v>
      </c>
      <c r="I366" t="s">
        <v>11</v>
      </c>
      <c r="J366" t="s">
        <v>27</v>
      </c>
      <c r="K366">
        <v>1</v>
      </c>
      <c r="L366" t="s">
        <v>13</v>
      </c>
    </row>
    <row r="367" spans="1:12" x14ac:dyDescent="0.3">
      <c r="A367" t="str">
        <f>"080326554128"</f>
        <v>080326554128</v>
      </c>
      <c r="B367" t="s">
        <v>830</v>
      </c>
      <c r="C367" t="s">
        <v>583</v>
      </c>
      <c r="D367" t="s">
        <v>831</v>
      </c>
      <c r="E367" s="1">
        <v>39533</v>
      </c>
      <c r="F367" t="s">
        <v>18</v>
      </c>
      <c r="G367" t="s">
        <v>766</v>
      </c>
      <c r="H367" t="s">
        <v>10</v>
      </c>
      <c r="I367" t="s">
        <v>11</v>
      </c>
      <c r="J367" t="s">
        <v>12</v>
      </c>
      <c r="K367">
        <v>1</v>
      </c>
      <c r="L367" t="s">
        <v>13</v>
      </c>
    </row>
    <row r="368" spans="1:12" x14ac:dyDescent="0.3">
      <c r="A368" t="str">
        <f>"130601605013"</f>
        <v>130601605013</v>
      </c>
      <c r="B368" t="s">
        <v>832</v>
      </c>
      <c r="C368" t="s">
        <v>833</v>
      </c>
      <c r="D368" t="s">
        <v>131</v>
      </c>
      <c r="E368" s="1">
        <v>41426</v>
      </c>
      <c r="F368" t="s">
        <v>8</v>
      </c>
      <c r="G368" t="s">
        <v>134</v>
      </c>
      <c r="H368" t="s">
        <v>31</v>
      </c>
      <c r="I368" t="s">
        <v>11</v>
      </c>
      <c r="J368" t="s">
        <v>12</v>
      </c>
      <c r="K368">
        <v>1</v>
      </c>
      <c r="L368" t="s">
        <v>13</v>
      </c>
    </row>
    <row r="369" spans="1:12" x14ac:dyDescent="0.3">
      <c r="A369" t="str">
        <f>"130809502589"</f>
        <v>130809502589</v>
      </c>
      <c r="B369" t="s">
        <v>834</v>
      </c>
      <c r="C369" t="s">
        <v>698</v>
      </c>
      <c r="D369" t="s">
        <v>317</v>
      </c>
      <c r="E369" s="1">
        <v>41495</v>
      </c>
      <c r="F369" t="s">
        <v>18</v>
      </c>
      <c r="G369" t="s">
        <v>134</v>
      </c>
      <c r="H369" t="s">
        <v>22</v>
      </c>
      <c r="I369" t="s">
        <v>11</v>
      </c>
      <c r="J369" t="s">
        <v>12</v>
      </c>
      <c r="K369">
        <v>1</v>
      </c>
      <c r="L369" t="s">
        <v>13</v>
      </c>
    </row>
    <row r="370" spans="1:12" x14ac:dyDescent="0.3">
      <c r="A370" t="str">
        <f>"120806501720"</f>
        <v>120806501720</v>
      </c>
      <c r="B370" t="s">
        <v>835</v>
      </c>
      <c r="C370" t="s">
        <v>500</v>
      </c>
      <c r="D370" t="s">
        <v>52</v>
      </c>
      <c r="E370" s="1">
        <v>41127</v>
      </c>
      <c r="F370" t="s">
        <v>18</v>
      </c>
      <c r="G370" t="s">
        <v>134</v>
      </c>
      <c r="H370" t="s">
        <v>22</v>
      </c>
      <c r="I370" t="s">
        <v>11</v>
      </c>
      <c r="J370" t="s">
        <v>12</v>
      </c>
      <c r="K370">
        <v>1</v>
      </c>
      <c r="L370" t="s">
        <v>13</v>
      </c>
    </row>
    <row r="371" spans="1:12" x14ac:dyDescent="0.3">
      <c r="A371" t="str">
        <f>"070609551596"</f>
        <v>070609551596</v>
      </c>
      <c r="B371" t="s">
        <v>836</v>
      </c>
      <c r="C371" t="s">
        <v>231</v>
      </c>
      <c r="D371" t="s">
        <v>249</v>
      </c>
      <c r="E371" s="1">
        <v>39242</v>
      </c>
      <c r="F371" t="s">
        <v>18</v>
      </c>
      <c r="G371" t="s">
        <v>766</v>
      </c>
      <c r="H371" t="s">
        <v>10</v>
      </c>
      <c r="I371" t="s">
        <v>11</v>
      </c>
      <c r="J371" t="s">
        <v>12</v>
      </c>
      <c r="K371">
        <v>1</v>
      </c>
      <c r="L371" t="s">
        <v>13</v>
      </c>
    </row>
    <row r="372" spans="1:12" x14ac:dyDescent="0.3">
      <c r="A372" t="str">
        <f>"130611603884"</f>
        <v>130611603884</v>
      </c>
      <c r="B372" t="s">
        <v>837</v>
      </c>
      <c r="C372" t="s">
        <v>210</v>
      </c>
      <c r="D372" t="s">
        <v>838</v>
      </c>
      <c r="E372" s="1">
        <v>41436</v>
      </c>
      <c r="F372" t="s">
        <v>8</v>
      </c>
      <c r="G372" t="s">
        <v>134</v>
      </c>
      <c r="H372" t="s">
        <v>22</v>
      </c>
      <c r="I372" t="s">
        <v>11</v>
      </c>
      <c r="J372" t="s">
        <v>12</v>
      </c>
      <c r="K372">
        <v>1</v>
      </c>
      <c r="L372" t="s">
        <v>13</v>
      </c>
    </row>
    <row r="373" spans="1:12" x14ac:dyDescent="0.3">
      <c r="A373" t="str">
        <f>"070813650246"</f>
        <v>070813650246</v>
      </c>
      <c r="B373" t="s">
        <v>839</v>
      </c>
      <c r="C373" t="s">
        <v>840</v>
      </c>
      <c r="D373" t="s">
        <v>119</v>
      </c>
      <c r="E373" s="1">
        <v>39307</v>
      </c>
      <c r="F373" t="s">
        <v>8</v>
      </c>
      <c r="G373" t="s">
        <v>766</v>
      </c>
      <c r="H373" t="s">
        <v>10</v>
      </c>
      <c r="I373" t="s">
        <v>11</v>
      </c>
      <c r="J373" t="s">
        <v>12</v>
      </c>
      <c r="K373">
        <v>1</v>
      </c>
      <c r="L373" t="s">
        <v>13</v>
      </c>
    </row>
    <row r="374" spans="1:12" x14ac:dyDescent="0.3">
      <c r="A374" t="str">
        <f>"070713551849"</f>
        <v>070713551849</v>
      </c>
      <c r="B374" t="s">
        <v>841</v>
      </c>
      <c r="C374" t="s">
        <v>842</v>
      </c>
      <c r="D374" t="s">
        <v>843</v>
      </c>
      <c r="E374" s="1">
        <v>39276</v>
      </c>
      <c r="F374" t="s">
        <v>18</v>
      </c>
      <c r="G374" t="s">
        <v>766</v>
      </c>
      <c r="H374" t="s">
        <v>10</v>
      </c>
      <c r="I374" t="s">
        <v>11</v>
      </c>
      <c r="J374" t="s">
        <v>12</v>
      </c>
      <c r="K374">
        <v>1</v>
      </c>
      <c r="L374" t="s">
        <v>13</v>
      </c>
    </row>
    <row r="375" spans="1:12" x14ac:dyDescent="0.3">
      <c r="A375" t="str">
        <f>"130318501978"</f>
        <v>130318501978</v>
      </c>
      <c r="B375" t="s">
        <v>844</v>
      </c>
      <c r="C375" t="s">
        <v>243</v>
      </c>
      <c r="D375" t="s">
        <v>845</v>
      </c>
      <c r="E375" s="1">
        <v>41351</v>
      </c>
      <c r="F375" t="s">
        <v>18</v>
      </c>
      <c r="G375" t="s">
        <v>134</v>
      </c>
      <c r="H375" t="s">
        <v>10</v>
      </c>
      <c r="I375" t="s">
        <v>11</v>
      </c>
      <c r="J375" t="s">
        <v>12</v>
      </c>
      <c r="K375">
        <v>1</v>
      </c>
      <c r="L375" t="s">
        <v>13</v>
      </c>
    </row>
    <row r="376" spans="1:12" x14ac:dyDescent="0.3">
      <c r="A376" t="str">
        <f>"130729600673"</f>
        <v>130729600673</v>
      </c>
      <c r="B376" t="s">
        <v>846</v>
      </c>
      <c r="C376" t="s">
        <v>847</v>
      </c>
      <c r="D376" t="s">
        <v>848</v>
      </c>
      <c r="E376" s="1">
        <v>41484</v>
      </c>
      <c r="F376" t="s">
        <v>8</v>
      </c>
      <c r="G376" t="s">
        <v>134</v>
      </c>
      <c r="H376" t="s">
        <v>31</v>
      </c>
      <c r="I376" t="s">
        <v>11</v>
      </c>
      <c r="J376" t="s">
        <v>12</v>
      </c>
      <c r="K376">
        <v>1</v>
      </c>
      <c r="L376" t="s">
        <v>13</v>
      </c>
    </row>
    <row r="377" spans="1:12" x14ac:dyDescent="0.3">
      <c r="A377" t="str">
        <f>"130516601257"</f>
        <v>130516601257</v>
      </c>
      <c r="B377" t="s">
        <v>849</v>
      </c>
      <c r="C377" t="s">
        <v>384</v>
      </c>
      <c r="D377" t="s">
        <v>850</v>
      </c>
      <c r="E377" s="1">
        <v>41410</v>
      </c>
      <c r="F377" t="s">
        <v>8</v>
      </c>
      <c r="G377" t="s">
        <v>134</v>
      </c>
      <c r="H377" t="s">
        <v>31</v>
      </c>
      <c r="I377" t="s">
        <v>11</v>
      </c>
      <c r="J377" t="s">
        <v>12</v>
      </c>
      <c r="K377">
        <v>1</v>
      </c>
      <c r="L377" t="s">
        <v>13</v>
      </c>
    </row>
    <row r="378" spans="1:12" x14ac:dyDescent="0.3">
      <c r="A378" t="str">
        <f>"170409504151"</f>
        <v>170409504151</v>
      </c>
      <c r="B378" t="s">
        <v>851</v>
      </c>
      <c r="C378" t="s">
        <v>852</v>
      </c>
      <c r="D378" t="s">
        <v>853</v>
      </c>
      <c r="E378" s="1">
        <v>42834</v>
      </c>
      <c r="F378" t="s">
        <v>18</v>
      </c>
      <c r="G378" t="s">
        <v>330</v>
      </c>
      <c r="H378" t="s">
        <v>26</v>
      </c>
      <c r="I378" t="s">
        <v>11</v>
      </c>
      <c r="J378" t="s">
        <v>27</v>
      </c>
      <c r="K378">
        <v>1</v>
      </c>
      <c r="L378" t="s">
        <v>13</v>
      </c>
    </row>
    <row r="379" spans="1:12" x14ac:dyDescent="0.3">
      <c r="A379" t="str">
        <f>"170703502589"</f>
        <v>170703502589</v>
      </c>
      <c r="B379" t="s">
        <v>854</v>
      </c>
      <c r="C379" t="s">
        <v>108</v>
      </c>
      <c r="D379" t="s">
        <v>855</v>
      </c>
      <c r="E379" s="1">
        <v>42919</v>
      </c>
      <c r="F379" t="s">
        <v>18</v>
      </c>
      <c r="G379" t="s">
        <v>330</v>
      </c>
      <c r="H379" t="s">
        <v>144</v>
      </c>
      <c r="I379" t="s">
        <v>11</v>
      </c>
      <c r="J379" t="s">
        <v>27</v>
      </c>
      <c r="K379">
        <v>1</v>
      </c>
      <c r="L379" t="s">
        <v>13</v>
      </c>
    </row>
    <row r="380" spans="1:12" x14ac:dyDescent="0.3">
      <c r="A380" t="str">
        <f>"121224500692"</f>
        <v>121224500692</v>
      </c>
      <c r="B380" t="s">
        <v>856</v>
      </c>
      <c r="C380" t="s">
        <v>857</v>
      </c>
      <c r="D380" t="s">
        <v>858</v>
      </c>
      <c r="E380" s="1">
        <v>41267</v>
      </c>
      <c r="F380" t="s">
        <v>18</v>
      </c>
      <c r="G380" t="s">
        <v>134</v>
      </c>
      <c r="H380" t="s">
        <v>10</v>
      </c>
      <c r="I380" t="s">
        <v>11</v>
      </c>
      <c r="J380" t="s">
        <v>12</v>
      </c>
      <c r="K380">
        <v>1</v>
      </c>
      <c r="L380" t="s">
        <v>13</v>
      </c>
    </row>
    <row r="381" spans="1:12" x14ac:dyDescent="0.3">
      <c r="A381" t="str">
        <f>"130505604033"</f>
        <v>130505604033</v>
      </c>
      <c r="B381" t="s">
        <v>859</v>
      </c>
      <c r="C381" t="s">
        <v>54</v>
      </c>
      <c r="D381" t="s">
        <v>848</v>
      </c>
      <c r="E381" s="1">
        <v>41399</v>
      </c>
      <c r="F381" t="s">
        <v>8</v>
      </c>
      <c r="G381" t="s">
        <v>134</v>
      </c>
      <c r="H381" t="s">
        <v>31</v>
      </c>
      <c r="I381" t="s">
        <v>11</v>
      </c>
      <c r="J381" t="s">
        <v>12</v>
      </c>
      <c r="K381">
        <v>1</v>
      </c>
      <c r="L381" t="s">
        <v>13</v>
      </c>
    </row>
    <row r="382" spans="1:12" x14ac:dyDescent="0.3">
      <c r="A382" t="str">
        <f>"130117505076"</f>
        <v>130117505076</v>
      </c>
      <c r="B382" t="s">
        <v>543</v>
      </c>
      <c r="C382" t="s">
        <v>860</v>
      </c>
      <c r="D382" t="s">
        <v>317</v>
      </c>
      <c r="E382" s="1">
        <v>41291</v>
      </c>
      <c r="F382" t="s">
        <v>18</v>
      </c>
      <c r="G382" t="s">
        <v>200</v>
      </c>
      <c r="H382" t="s">
        <v>31</v>
      </c>
      <c r="I382" t="s">
        <v>11</v>
      </c>
      <c r="J382" t="s">
        <v>12</v>
      </c>
      <c r="K382">
        <v>1</v>
      </c>
      <c r="L382" t="s">
        <v>13</v>
      </c>
    </row>
    <row r="383" spans="1:12" x14ac:dyDescent="0.3">
      <c r="A383" t="str">
        <f>"121106602485"</f>
        <v>121106602485</v>
      </c>
      <c r="B383" t="s">
        <v>861</v>
      </c>
      <c r="C383" t="s">
        <v>862</v>
      </c>
      <c r="D383" t="s">
        <v>863</v>
      </c>
      <c r="E383" s="1">
        <v>41219</v>
      </c>
      <c r="F383" t="s">
        <v>8</v>
      </c>
      <c r="G383" t="s">
        <v>134</v>
      </c>
      <c r="H383" t="s">
        <v>10</v>
      </c>
      <c r="I383" t="s">
        <v>11</v>
      </c>
      <c r="J383" t="s">
        <v>12</v>
      </c>
      <c r="K383">
        <v>1</v>
      </c>
      <c r="L383" t="s">
        <v>13</v>
      </c>
    </row>
    <row r="384" spans="1:12" x14ac:dyDescent="0.3">
      <c r="A384" t="str">
        <f>"080907653085"</f>
        <v>080907653085</v>
      </c>
      <c r="B384" t="s">
        <v>864</v>
      </c>
      <c r="C384" t="s">
        <v>865</v>
      </c>
      <c r="D384" t="s">
        <v>866</v>
      </c>
      <c r="E384" s="1">
        <v>39698</v>
      </c>
      <c r="F384" t="s">
        <v>8</v>
      </c>
      <c r="G384" t="s">
        <v>9</v>
      </c>
      <c r="H384" t="s">
        <v>31</v>
      </c>
      <c r="I384" t="s">
        <v>11</v>
      </c>
      <c r="J384" t="s">
        <v>12</v>
      </c>
      <c r="K384">
        <v>1</v>
      </c>
      <c r="L384" t="s">
        <v>13</v>
      </c>
    </row>
    <row r="385" spans="1:12" x14ac:dyDescent="0.3">
      <c r="A385" t="str">
        <f>"080902654026"</f>
        <v>080902654026</v>
      </c>
      <c r="B385" t="s">
        <v>867</v>
      </c>
      <c r="C385" t="s">
        <v>868</v>
      </c>
      <c r="D385" t="s">
        <v>869</v>
      </c>
      <c r="E385" s="1">
        <v>39693</v>
      </c>
      <c r="F385" t="s">
        <v>8</v>
      </c>
      <c r="G385" t="s">
        <v>9</v>
      </c>
      <c r="H385" t="s">
        <v>31</v>
      </c>
      <c r="I385" t="s">
        <v>11</v>
      </c>
      <c r="J385" t="s">
        <v>12</v>
      </c>
      <c r="K385">
        <v>1</v>
      </c>
      <c r="L385" t="s">
        <v>13</v>
      </c>
    </row>
    <row r="386" spans="1:12" x14ac:dyDescent="0.3">
      <c r="A386" t="str">
        <f>"110414602425"</f>
        <v>110414602425</v>
      </c>
      <c r="B386" t="s">
        <v>870</v>
      </c>
      <c r="C386" t="s">
        <v>871</v>
      </c>
      <c r="D386" t="s">
        <v>850</v>
      </c>
      <c r="E386" s="1">
        <v>40647</v>
      </c>
      <c r="F386" t="s">
        <v>8</v>
      </c>
      <c r="G386" t="s">
        <v>56</v>
      </c>
      <c r="H386" t="s">
        <v>31</v>
      </c>
      <c r="I386" t="s">
        <v>11</v>
      </c>
      <c r="J386" t="s">
        <v>12</v>
      </c>
      <c r="K386">
        <v>1</v>
      </c>
      <c r="L386" t="s">
        <v>13</v>
      </c>
    </row>
    <row r="387" spans="1:12" x14ac:dyDescent="0.3">
      <c r="A387" t="str">
        <f>"110110602809"</f>
        <v>110110602809</v>
      </c>
      <c r="B387" t="s">
        <v>872</v>
      </c>
      <c r="C387" t="s">
        <v>713</v>
      </c>
      <c r="D387" t="s">
        <v>728</v>
      </c>
      <c r="E387" s="1">
        <v>40553</v>
      </c>
      <c r="F387" t="s">
        <v>8</v>
      </c>
      <c r="G387" t="s">
        <v>56</v>
      </c>
      <c r="H387" t="s">
        <v>10</v>
      </c>
      <c r="I387" t="s">
        <v>11</v>
      </c>
      <c r="J387" t="s">
        <v>12</v>
      </c>
      <c r="K387">
        <v>1</v>
      </c>
      <c r="L387" t="s">
        <v>13</v>
      </c>
    </row>
    <row r="388" spans="1:12" x14ac:dyDescent="0.3">
      <c r="A388" t="str">
        <f>"080209553024"</f>
        <v>080209553024</v>
      </c>
      <c r="B388" t="s">
        <v>541</v>
      </c>
      <c r="C388" t="s">
        <v>873</v>
      </c>
      <c r="D388" t="s">
        <v>874</v>
      </c>
      <c r="E388" s="1">
        <v>39487</v>
      </c>
      <c r="F388" t="s">
        <v>18</v>
      </c>
      <c r="G388" t="s">
        <v>766</v>
      </c>
      <c r="H388" t="s">
        <v>26</v>
      </c>
      <c r="I388" t="s">
        <v>11</v>
      </c>
      <c r="J388" t="s">
        <v>27</v>
      </c>
      <c r="K388">
        <v>1</v>
      </c>
      <c r="L388" t="s">
        <v>13</v>
      </c>
    </row>
    <row r="389" spans="1:12" x14ac:dyDescent="0.3">
      <c r="A389" t="str">
        <f>"071005653072"</f>
        <v>071005653072</v>
      </c>
      <c r="B389" t="s">
        <v>875</v>
      </c>
      <c r="C389" t="s">
        <v>876</v>
      </c>
      <c r="D389" t="s">
        <v>156</v>
      </c>
      <c r="E389" s="1">
        <v>39360</v>
      </c>
      <c r="F389" t="s">
        <v>8</v>
      </c>
      <c r="G389" t="s">
        <v>766</v>
      </c>
      <c r="H389" t="s">
        <v>26</v>
      </c>
      <c r="I389" t="s">
        <v>11</v>
      </c>
      <c r="J389" t="s">
        <v>27</v>
      </c>
      <c r="K389">
        <v>1</v>
      </c>
      <c r="L389" t="s">
        <v>13</v>
      </c>
    </row>
    <row r="390" spans="1:12" x14ac:dyDescent="0.3">
      <c r="A390" t="str">
        <f>"071220550162"</f>
        <v>071220550162</v>
      </c>
      <c r="B390" t="s">
        <v>809</v>
      </c>
      <c r="C390" t="s">
        <v>239</v>
      </c>
      <c r="D390" t="s">
        <v>811</v>
      </c>
      <c r="E390" s="1">
        <v>39436</v>
      </c>
      <c r="F390" t="s">
        <v>18</v>
      </c>
      <c r="G390" t="s">
        <v>766</v>
      </c>
      <c r="H390" t="s">
        <v>26</v>
      </c>
      <c r="I390" t="s">
        <v>11</v>
      </c>
      <c r="J390" t="s">
        <v>27</v>
      </c>
      <c r="K390">
        <v>1</v>
      </c>
      <c r="L390" t="s">
        <v>13</v>
      </c>
    </row>
    <row r="391" spans="1:12" x14ac:dyDescent="0.3">
      <c r="A391" t="str">
        <f>"080111654105"</f>
        <v>080111654105</v>
      </c>
      <c r="B391" t="s">
        <v>89</v>
      </c>
      <c r="C391" t="s">
        <v>877</v>
      </c>
      <c r="D391" t="s">
        <v>91</v>
      </c>
      <c r="E391" s="1">
        <v>39458</v>
      </c>
      <c r="F391" t="s">
        <v>8</v>
      </c>
      <c r="G391" t="s">
        <v>766</v>
      </c>
      <c r="H391" t="s">
        <v>26</v>
      </c>
      <c r="I391" t="s">
        <v>11</v>
      </c>
      <c r="J391" t="s">
        <v>27</v>
      </c>
      <c r="K391">
        <v>1</v>
      </c>
      <c r="L391" t="s">
        <v>13</v>
      </c>
    </row>
    <row r="392" spans="1:12" x14ac:dyDescent="0.3">
      <c r="A392" t="str">
        <f>"111113600792"</f>
        <v>111113600792</v>
      </c>
      <c r="B392" t="s">
        <v>878</v>
      </c>
      <c r="C392" t="s">
        <v>879</v>
      </c>
      <c r="D392" t="s">
        <v>786</v>
      </c>
      <c r="E392" s="1">
        <v>40860</v>
      </c>
      <c r="F392" t="s">
        <v>8</v>
      </c>
      <c r="G392" t="s">
        <v>83</v>
      </c>
      <c r="H392" t="s">
        <v>31</v>
      </c>
      <c r="I392" t="s">
        <v>11</v>
      </c>
      <c r="J392" t="s">
        <v>12</v>
      </c>
      <c r="K392">
        <v>1</v>
      </c>
      <c r="L392" t="s">
        <v>13</v>
      </c>
    </row>
    <row r="393" spans="1:12" x14ac:dyDescent="0.3">
      <c r="A393" t="str">
        <f>"120107501780"</f>
        <v>120107501780</v>
      </c>
      <c r="B393" t="s">
        <v>864</v>
      </c>
      <c r="C393" t="s">
        <v>880</v>
      </c>
      <c r="D393" t="s">
        <v>881</v>
      </c>
      <c r="E393" s="1">
        <v>40915</v>
      </c>
      <c r="F393" t="s">
        <v>18</v>
      </c>
      <c r="G393" t="s">
        <v>83</v>
      </c>
      <c r="H393" t="s">
        <v>31</v>
      </c>
      <c r="I393" t="s">
        <v>11</v>
      </c>
      <c r="J393" t="s">
        <v>12</v>
      </c>
      <c r="K393">
        <v>1</v>
      </c>
      <c r="L393" t="s">
        <v>13</v>
      </c>
    </row>
    <row r="394" spans="1:12" x14ac:dyDescent="0.3">
      <c r="A394" t="str">
        <f>"120118600907"</f>
        <v>120118600907</v>
      </c>
      <c r="B394" t="s">
        <v>882</v>
      </c>
      <c r="C394" t="s">
        <v>63</v>
      </c>
      <c r="D394" t="s">
        <v>883</v>
      </c>
      <c r="E394" s="1">
        <v>40926</v>
      </c>
      <c r="F394" t="s">
        <v>8</v>
      </c>
      <c r="G394" t="s">
        <v>83</v>
      </c>
      <c r="H394" t="s">
        <v>26</v>
      </c>
      <c r="I394" t="s">
        <v>11</v>
      </c>
      <c r="J394" t="s">
        <v>27</v>
      </c>
      <c r="K394">
        <v>1</v>
      </c>
      <c r="L394" t="s">
        <v>13</v>
      </c>
    </row>
    <row r="395" spans="1:12" x14ac:dyDescent="0.3">
      <c r="A395" t="str">
        <f>"120117600525"</f>
        <v>120117600525</v>
      </c>
      <c r="B395" t="s">
        <v>884</v>
      </c>
      <c r="C395" t="s">
        <v>885</v>
      </c>
      <c r="D395" t="s">
        <v>886</v>
      </c>
      <c r="E395" s="1">
        <v>40925</v>
      </c>
      <c r="F395" t="s">
        <v>8</v>
      </c>
      <c r="G395" t="s">
        <v>83</v>
      </c>
      <c r="H395" t="s">
        <v>26</v>
      </c>
      <c r="I395" t="s">
        <v>11</v>
      </c>
      <c r="J395" t="s">
        <v>27</v>
      </c>
      <c r="K395">
        <v>1</v>
      </c>
      <c r="L395" t="s">
        <v>13</v>
      </c>
    </row>
    <row r="396" spans="1:12" x14ac:dyDescent="0.3">
      <c r="A396" t="str">
        <f>"130822503885"</f>
        <v>130822503885</v>
      </c>
      <c r="B396" t="s">
        <v>887</v>
      </c>
      <c r="C396" t="s">
        <v>888</v>
      </c>
      <c r="D396" t="s">
        <v>889</v>
      </c>
      <c r="E396" s="1">
        <v>41508</v>
      </c>
      <c r="F396" t="s">
        <v>18</v>
      </c>
      <c r="G396" t="s">
        <v>134</v>
      </c>
      <c r="H396" t="s">
        <v>22</v>
      </c>
      <c r="I396" t="s">
        <v>11</v>
      </c>
      <c r="J396" t="s">
        <v>12</v>
      </c>
      <c r="K396">
        <v>1</v>
      </c>
      <c r="L396" t="s">
        <v>13</v>
      </c>
    </row>
    <row r="397" spans="1:12" x14ac:dyDescent="0.3">
      <c r="A397" t="str">
        <f>"110930601712"</f>
        <v>110930601712</v>
      </c>
      <c r="B397" t="s">
        <v>890</v>
      </c>
      <c r="C397" t="s">
        <v>891</v>
      </c>
      <c r="D397" t="s">
        <v>892</v>
      </c>
      <c r="E397" s="1">
        <v>40816</v>
      </c>
      <c r="F397" t="s">
        <v>8</v>
      </c>
      <c r="G397" t="s">
        <v>83</v>
      </c>
      <c r="H397" t="s">
        <v>31</v>
      </c>
      <c r="I397" t="s">
        <v>11</v>
      </c>
      <c r="J397" t="s">
        <v>12</v>
      </c>
      <c r="K397">
        <v>1</v>
      </c>
      <c r="L397" t="s">
        <v>13</v>
      </c>
    </row>
    <row r="398" spans="1:12" x14ac:dyDescent="0.3">
      <c r="A398" t="str">
        <f>"180205504015"</f>
        <v>180205504015</v>
      </c>
      <c r="B398" t="s">
        <v>35</v>
      </c>
      <c r="C398" t="s">
        <v>893</v>
      </c>
      <c r="D398" t="s">
        <v>894</v>
      </c>
      <c r="E398" s="1">
        <v>43136</v>
      </c>
      <c r="F398" t="s">
        <v>18</v>
      </c>
      <c r="G398" t="s">
        <v>895</v>
      </c>
      <c r="H398" t="s">
        <v>10</v>
      </c>
      <c r="I398" t="s">
        <v>11</v>
      </c>
      <c r="J398" t="s">
        <v>12</v>
      </c>
      <c r="K398">
        <v>2</v>
      </c>
      <c r="L398" t="s">
        <v>13</v>
      </c>
    </row>
    <row r="399" spans="1:12" x14ac:dyDescent="0.3">
      <c r="A399" t="str">
        <f>"090501651053"</f>
        <v>090501651053</v>
      </c>
      <c r="B399" t="s">
        <v>321</v>
      </c>
      <c r="C399" t="s">
        <v>63</v>
      </c>
      <c r="D399" t="s">
        <v>323</v>
      </c>
      <c r="E399" s="1">
        <v>39934</v>
      </c>
      <c r="F399" t="s">
        <v>8</v>
      </c>
      <c r="G399" t="s">
        <v>9</v>
      </c>
      <c r="H399" t="s">
        <v>26</v>
      </c>
      <c r="I399" t="s">
        <v>11</v>
      </c>
      <c r="J399" t="s">
        <v>27</v>
      </c>
      <c r="K399">
        <v>1</v>
      </c>
      <c r="L399" t="s">
        <v>13</v>
      </c>
    </row>
    <row r="400" spans="1:12" x14ac:dyDescent="0.3">
      <c r="A400" t="str">
        <f>"110123600080"</f>
        <v>110123600080</v>
      </c>
      <c r="B400" t="s">
        <v>321</v>
      </c>
      <c r="C400" t="s">
        <v>896</v>
      </c>
      <c r="D400" t="s">
        <v>323</v>
      </c>
      <c r="E400" s="1">
        <v>40566</v>
      </c>
      <c r="F400" t="s">
        <v>8</v>
      </c>
      <c r="G400" t="s">
        <v>56</v>
      </c>
      <c r="H400" t="s">
        <v>26</v>
      </c>
      <c r="I400" t="s">
        <v>11</v>
      </c>
      <c r="J400" t="s">
        <v>27</v>
      </c>
      <c r="K400">
        <v>1</v>
      </c>
      <c r="L400" t="s">
        <v>13</v>
      </c>
    </row>
    <row r="401" spans="1:12" x14ac:dyDescent="0.3">
      <c r="A401" t="str">
        <f>"090515550114"</f>
        <v>090515550114</v>
      </c>
      <c r="B401" t="s">
        <v>897</v>
      </c>
      <c r="C401" t="s">
        <v>465</v>
      </c>
      <c r="D401" t="s">
        <v>30</v>
      </c>
      <c r="E401" s="1">
        <v>39948</v>
      </c>
      <c r="F401" t="s">
        <v>18</v>
      </c>
      <c r="G401" t="s">
        <v>9</v>
      </c>
      <c r="H401" t="s">
        <v>10</v>
      </c>
      <c r="I401" t="s">
        <v>11</v>
      </c>
      <c r="J401" t="s">
        <v>12</v>
      </c>
      <c r="K401">
        <v>1</v>
      </c>
      <c r="L401" t="s">
        <v>13</v>
      </c>
    </row>
    <row r="402" spans="1:12" x14ac:dyDescent="0.3">
      <c r="A402" t="str">
        <f>"071122653643"</f>
        <v>071122653643</v>
      </c>
      <c r="B402" t="s">
        <v>898</v>
      </c>
      <c r="C402" t="s">
        <v>167</v>
      </c>
      <c r="D402" t="s">
        <v>43</v>
      </c>
      <c r="E402" s="1">
        <v>39408</v>
      </c>
      <c r="F402" t="s">
        <v>8</v>
      </c>
      <c r="G402" t="s">
        <v>9</v>
      </c>
      <c r="H402" t="s">
        <v>31</v>
      </c>
      <c r="I402" t="s">
        <v>11</v>
      </c>
      <c r="J402" t="s">
        <v>12</v>
      </c>
      <c r="K402">
        <v>1</v>
      </c>
      <c r="L402" t="s">
        <v>13</v>
      </c>
    </row>
    <row r="403" spans="1:12" x14ac:dyDescent="0.3">
      <c r="A403" t="str">
        <f>"110805503016"</f>
        <v>110805503016</v>
      </c>
      <c r="B403" t="s">
        <v>899</v>
      </c>
      <c r="C403" t="s">
        <v>900</v>
      </c>
      <c r="D403" t="s">
        <v>901</v>
      </c>
      <c r="E403" s="1">
        <v>40760</v>
      </c>
      <c r="F403" t="s">
        <v>18</v>
      </c>
      <c r="G403" t="s">
        <v>83</v>
      </c>
      <c r="H403" t="s">
        <v>31</v>
      </c>
      <c r="I403" t="s">
        <v>11</v>
      </c>
      <c r="J403" t="s">
        <v>12</v>
      </c>
      <c r="K403">
        <v>1</v>
      </c>
      <c r="L403" t="s">
        <v>13</v>
      </c>
    </row>
    <row r="404" spans="1:12" x14ac:dyDescent="0.3">
      <c r="A404" t="str">
        <f>"090410652166"</f>
        <v>090410652166</v>
      </c>
      <c r="B404" t="s">
        <v>902</v>
      </c>
      <c r="C404" t="s">
        <v>903</v>
      </c>
      <c r="D404" t="s">
        <v>203</v>
      </c>
      <c r="E404" s="1">
        <v>39913</v>
      </c>
      <c r="F404" t="s">
        <v>8</v>
      </c>
      <c r="G404" t="s">
        <v>9</v>
      </c>
      <c r="H404" t="s">
        <v>26</v>
      </c>
      <c r="I404" t="s">
        <v>11</v>
      </c>
      <c r="J404" t="s">
        <v>27</v>
      </c>
      <c r="K404">
        <v>1</v>
      </c>
      <c r="L404" t="s">
        <v>13</v>
      </c>
    </row>
    <row r="405" spans="1:12" x14ac:dyDescent="0.3">
      <c r="A405" t="str">
        <f>"100323550175"</f>
        <v>100323550175</v>
      </c>
      <c r="B405" t="s">
        <v>904</v>
      </c>
      <c r="C405" t="s">
        <v>905</v>
      </c>
      <c r="D405" t="s">
        <v>589</v>
      </c>
      <c r="E405" s="1">
        <v>40260</v>
      </c>
      <c r="F405" t="s">
        <v>18</v>
      </c>
      <c r="G405" t="s">
        <v>56</v>
      </c>
      <c r="H405" t="s">
        <v>26</v>
      </c>
      <c r="I405" t="s">
        <v>11</v>
      </c>
      <c r="J405" t="s">
        <v>27</v>
      </c>
      <c r="K405">
        <v>1</v>
      </c>
      <c r="L405" t="s">
        <v>13</v>
      </c>
    </row>
    <row r="406" spans="1:12" x14ac:dyDescent="0.3">
      <c r="A406" t="str">
        <f>"161122503878"</f>
        <v>161122503878</v>
      </c>
      <c r="B406" t="s">
        <v>906</v>
      </c>
      <c r="C406" t="s">
        <v>136</v>
      </c>
      <c r="D406" t="s">
        <v>372</v>
      </c>
      <c r="E406" s="1">
        <v>42696</v>
      </c>
      <c r="F406" t="s">
        <v>18</v>
      </c>
      <c r="G406" t="s">
        <v>895</v>
      </c>
      <c r="H406" t="s">
        <v>10</v>
      </c>
      <c r="I406" t="s">
        <v>11</v>
      </c>
      <c r="J406" t="s">
        <v>12</v>
      </c>
      <c r="K406">
        <v>2</v>
      </c>
      <c r="L406" t="s">
        <v>13</v>
      </c>
    </row>
    <row r="407" spans="1:12" x14ac:dyDescent="0.3">
      <c r="A407" t="str">
        <f>"070101000337"</f>
        <v>070101000337</v>
      </c>
      <c r="B407" t="s">
        <v>907</v>
      </c>
      <c r="C407" t="s">
        <v>908</v>
      </c>
      <c r="D407" t="s">
        <v>909</v>
      </c>
      <c r="E407" s="1">
        <v>39083</v>
      </c>
      <c r="F407" t="s">
        <v>18</v>
      </c>
      <c r="G407" t="s">
        <v>9</v>
      </c>
      <c r="H407" t="s">
        <v>31</v>
      </c>
      <c r="I407" t="s">
        <v>11</v>
      </c>
      <c r="J407" t="s">
        <v>12</v>
      </c>
      <c r="K407">
        <v>1</v>
      </c>
      <c r="L407" t="s">
        <v>13</v>
      </c>
    </row>
    <row r="408" spans="1:12" x14ac:dyDescent="0.3">
      <c r="A408" t="str">
        <f>"090326550860"</f>
        <v>090326550860</v>
      </c>
      <c r="B408" t="s">
        <v>212</v>
      </c>
      <c r="C408" t="s">
        <v>473</v>
      </c>
      <c r="D408" t="s">
        <v>30</v>
      </c>
      <c r="E408" s="1">
        <v>39898</v>
      </c>
      <c r="F408" t="s">
        <v>18</v>
      </c>
      <c r="G408" t="s">
        <v>47</v>
      </c>
      <c r="H408" t="s">
        <v>22</v>
      </c>
      <c r="I408" t="s">
        <v>11</v>
      </c>
      <c r="J408" t="s">
        <v>12</v>
      </c>
      <c r="K408">
        <v>1</v>
      </c>
      <c r="L408" t="s">
        <v>13</v>
      </c>
    </row>
    <row r="409" spans="1:12" x14ac:dyDescent="0.3">
      <c r="A409" t="str">
        <f>"101121601009"</f>
        <v>101121601009</v>
      </c>
      <c r="B409" t="s">
        <v>910</v>
      </c>
      <c r="C409" t="s">
        <v>202</v>
      </c>
      <c r="E409" s="1">
        <v>40503</v>
      </c>
      <c r="F409" t="s">
        <v>8</v>
      </c>
      <c r="G409" t="s">
        <v>56</v>
      </c>
      <c r="H409" t="s">
        <v>31</v>
      </c>
      <c r="I409" t="s">
        <v>11</v>
      </c>
      <c r="J409" t="s">
        <v>12</v>
      </c>
      <c r="K409">
        <v>1</v>
      </c>
      <c r="L409" t="s">
        <v>13</v>
      </c>
    </row>
    <row r="410" spans="1:12" x14ac:dyDescent="0.3">
      <c r="A410" t="str">
        <f>"121129604764"</f>
        <v>121129604764</v>
      </c>
      <c r="B410" t="s">
        <v>809</v>
      </c>
      <c r="C410" t="s">
        <v>579</v>
      </c>
      <c r="D410" t="s">
        <v>911</v>
      </c>
      <c r="E410" s="1">
        <v>41242</v>
      </c>
      <c r="F410" t="s">
        <v>8</v>
      </c>
      <c r="G410" t="s">
        <v>134</v>
      </c>
      <c r="H410" t="s">
        <v>144</v>
      </c>
      <c r="I410" t="s">
        <v>11</v>
      </c>
      <c r="J410" t="s">
        <v>27</v>
      </c>
      <c r="K410">
        <v>1</v>
      </c>
      <c r="L410" t="s">
        <v>13</v>
      </c>
    </row>
    <row r="411" spans="1:12" x14ac:dyDescent="0.3">
      <c r="A411" t="str">
        <f>"170824505502"</f>
        <v>170824505502</v>
      </c>
      <c r="B411" t="s">
        <v>912</v>
      </c>
      <c r="C411" t="s">
        <v>482</v>
      </c>
      <c r="D411" t="s">
        <v>340</v>
      </c>
      <c r="E411" s="1">
        <v>42971</v>
      </c>
      <c r="F411" t="s">
        <v>18</v>
      </c>
      <c r="G411" t="s">
        <v>895</v>
      </c>
      <c r="H411" t="s">
        <v>10</v>
      </c>
      <c r="I411" t="s">
        <v>11</v>
      </c>
      <c r="J411" t="s">
        <v>12</v>
      </c>
      <c r="K411">
        <v>2</v>
      </c>
      <c r="L411" t="s">
        <v>13</v>
      </c>
    </row>
    <row r="412" spans="1:12" x14ac:dyDescent="0.3">
      <c r="A412" t="str">
        <f>"121220000183"</f>
        <v>121220000183</v>
      </c>
      <c r="B412" t="s">
        <v>913</v>
      </c>
      <c r="C412" t="s">
        <v>914</v>
      </c>
      <c r="D412" t="s">
        <v>915</v>
      </c>
      <c r="E412" s="1">
        <v>41263</v>
      </c>
      <c r="F412" t="s">
        <v>18</v>
      </c>
      <c r="G412" t="s">
        <v>134</v>
      </c>
      <c r="H412" t="s">
        <v>144</v>
      </c>
      <c r="I412" t="s">
        <v>11</v>
      </c>
      <c r="J412" t="s">
        <v>27</v>
      </c>
      <c r="K412">
        <v>1</v>
      </c>
      <c r="L412" t="s">
        <v>13</v>
      </c>
    </row>
    <row r="413" spans="1:12" x14ac:dyDescent="0.3">
      <c r="A413" t="str">
        <f>"110629506163"</f>
        <v>110629506163</v>
      </c>
      <c r="B413" t="s">
        <v>916</v>
      </c>
      <c r="C413" t="s">
        <v>121</v>
      </c>
      <c r="D413" t="s">
        <v>70</v>
      </c>
      <c r="E413" s="1">
        <v>40723</v>
      </c>
      <c r="F413" t="s">
        <v>18</v>
      </c>
      <c r="G413" t="s">
        <v>134</v>
      </c>
      <c r="H413" t="s">
        <v>22</v>
      </c>
      <c r="I413" t="s">
        <v>11</v>
      </c>
      <c r="J413" t="s">
        <v>12</v>
      </c>
      <c r="K413">
        <v>1</v>
      </c>
      <c r="L413" t="s">
        <v>13</v>
      </c>
    </row>
    <row r="414" spans="1:12" x14ac:dyDescent="0.3">
      <c r="A414" t="str">
        <f>"100322554073"</f>
        <v>100322554073</v>
      </c>
      <c r="B414" t="s">
        <v>917</v>
      </c>
      <c r="C414" t="s">
        <v>918</v>
      </c>
      <c r="D414" t="s">
        <v>919</v>
      </c>
      <c r="E414" s="1">
        <v>40259</v>
      </c>
      <c r="F414" t="s">
        <v>18</v>
      </c>
      <c r="G414" t="s">
        <v>56</v>
      </c>
      <c r="H414" t="s">
        <v>26</v>
      </c>
      <c r="I414" t="s">
        <v>11</v>
      </c>
      <c r="J414" t="s">
        <v>27</v>
      </c>
      <c r="K414">
        <v>1</v>
      </c>
      <c r="L414" t="s">
        <v>13</v>
      </c>
    </row>
    <row r="415" spans="1:12" x14ac:dyDescent="0.3">
      <c r="A415" t="str">
        <f>"170714501274"</f>
        <v>170714501274</v>
      </c>
      <c r="B415" t="s">
        <v>175</v>
      </c>
      <c r="C415" t="s">
        <v>606</v>
      </c>
      <c r="D415" t="s">
        <v>177</v>
      </c>
      <c r="E415" s="1">
        <v>42930</v>
      </c>
      <c r="F415" t="s">
        <v>18</v>
      </c>
      <c r="G415" t="s">
        <v>895</v>
      </c>
      <c r="H415" t="s">
        <v>10</v>
      </c>
      <c r="I415" t="s">
        <v>11</v>
      </c>
      <c r="J415" t="s">
        <v>12</v>
      </c>
      <c r="K415">
        <v>2</v>
      </c>
      <c r="L415" t="s">
        <v>13</v>
      </c>
    </row>
    <row r="416" spans="1:12" x14ac:dyDescent="0.3">
      <c r="A416" t="str">
        <f>"171101503588"</f>
        <v>171101503588</v>
      </c>
      <c r="B416" t="s">
        <v>920</v>
      </c>
      <c r="C416" t="s">
        <v>921</v>
      </c>
      <c r="D416" t="s">
        <v>922</v>
      </c>
      <c r="E416" s="1">
        <v>43040</v>
      </c>
      <c r="F416" t="s">
        <v>18</v>
      </c>
      <c r="G416" t="s">
        <v>895</v>
      </c>
      <c r="H416" t="s">
        <v>10</v>
      </c>
      <c r="I416" t="s">
        <v>11</v>
      </c>
      <c r="J416" t="s">
        <v>12</v>
      </c>
      <c r="K416">
        <v>2</v>
      </c>
      <c r="L416" t="s">
        <v>13</v>
      </c>
    </row>
    <row r="417" spans="1:12" x14ac:dyDescent="0.3">
      <c r="A417" t="str">
        <f>"130111604130"</f>
        <v>130111604130</v>
      </c>
      <c r="B417" t="s">
        <v>923</v>
      </c>
      <c r="C417" t="s">
        <v>924</v>
      </c>
      <c r="D417" t="s">
        <v>925</v>
      </c>
      <c r="E417" s="1">
        <v>41285</v>
      </c>
      <c r="F417" t="s">
        <v>8</v>
      </c>
      <c r="G417" t="s">
        <v>134</v>
      </c>
      <c r="H417" t="s">
        <v>10</v>
      </c>
      <c r="I417" t="s">
        <v>11</v>
      </c>
      <c r="J417" t="s">
        <v>12</v>
      </c>
      <c r="K417">
        <v>1</v>
      </c>
      <c r="L417" t="s">
        <v>13</v>
      </c>
    </row>
    <row r="418" spans="1:12" x14ac:dyDescent="0.3">
      <c r="A418" t="str">
        <f>"080729554981"</f>
        <v>080729554981</v>
      </c>
      <c r="B418" t="s">
        <v>926</v>
      </c>
      <c r="C418" t="s">
        <v>927</v>
      </c>
      <c r="D418" t="s">
        <v>928</v>
      </c>
      <c r="E418" s="1">
        <v>39658</v>
      </c>
      <c r="F418" t="s">
        <v>18</v>
      </c>
      <c r="G418" t="s">
        <v>9</v>
      </c>
      <c r="H418" t="s">
        <v>22</v>
      </c>
      <c r="I418" t="s">
        <v>11</v>
      </c>
      <c r="J418" t="s">
        <v>12</v>
      </c>
      <c r="K418">
        <v>1</v>
      </c>
      <c r="L418" t="s">
        <v>13</v>
      </c>
    </row>
    <row r="419" spans="1:12" x14ac:dyDescent="0.3">
      <c r="A419" t="str">
        <f>"130611503540"</f>
        <v>130611503540</v>
      </c>
      <c r="B419" t="s">
        <v>109</v>
      </c>
      <c r="C419" t="s">
        <v>929</v>
      </c>
      <c r="D419" t="s">
        <v>111</v>
      </c>
      <c r="E419" s="1">
        <v>41436</v>
      </c>
      <c r="F419" t="s">
        <v>18</v>
      </c>
      <c r="G419" t="s">
        <v>134</v>
      </c>
      <c r="H419" t="s">
        <v>144</v>
      </c>
      <c r="I419" t="s">
        <v>11</v>
      </c>
      <c r="J419" t="s">
        <v>27</v>
      </c>
      <c r="K419">
        <v>1</v>
      </c>
      <c r="L419" t="s">
        <v>13</v>
      </c>
    </row>
    <row r="420" spans="1:12" x14ac:dyDescent="0.3">
      <c r="A420" t="str">
        <f>"121029600837"</f>
        <v>121029600837</v>
      </c>
      <c r="B420" t="s">
        <v>930</v>
      </c>
      <c r="C420" t="s">
        <v>931</v>
      </c>
      <c r="D420" t="s">
        <v>932</v>
      </c>
      <c r="E420" s="1">
        <v>41211</v>
      </c>
      <c r="F420" t="s">
        <v>8</v>
      </c>
      <c r="G420" t="s">
        <v>134</v>
      </c>
      <c r="H420" t="s">
        <v>10</v>
      </c>
      <c r="I420" t="s">
        <v>11</v>
      </c>
      <c r="J420" t="s">
        <v>12</v>
      </c>
      <c r="K420">
        <v>1</v>
      </c>
      <c r="L420" t="s">
        <v>13</v>
      </c>
    </row>
    <row r="421" spans="1:12" x14ac:dyDescent="0.3">
      <c r="A421" t="str">
        <f>"130214500220"</f>
        <v>130214500220</v>
      </c>
      <c r="B421" t="s">
        <v>169</v>
      </c>
      <c r="C421" t="s">
        <v>933</v>
      </c>
      <c r="D421" t="s">
        <v>934</v>
      </c>
      <c r="E421" s="1">
        <v>41319</v>
      </c>
      <c r="F421" t="s">
        <v>18</v>
      </c>
      <c r="G421" t="s">
        <v>134</v>
      </c>
      <c r="H421" t="s">
        <v>144</v>
      </c>
      <c r="I421" t="s">
        <v>11</v>
      </c>
      <c r="J421" t="s">
        <v>27</v>
      </c>
      <c r="K421">
        <v>1</v>
      </c>
      <c r="L421" t="s">
        <v>13</v>
      </c>
    </row>
    <row r="422" spans="1:12" x14ac:dyDescent="0.3">
      <c r="A422" t="str">
        <f>"120606501238"</f>
        <v>120606501238</v>
      </c>
      <c r="B422" t="s">
        <v>247</v>
      </c>
      <c r="C422" t="s">
        <v>343</v>
      </c>
      <c r="D422" t="s">
        <v>249</v>
      </c>
      <c r="E422" s="1">
        <v>41066</v>
      </c>
      <c r="F422" t="s">
        <v>18</v>
      </c>
      <c r="G422" t="s">
        <v>83</v>
      </c>
      <c r="H422" t="s">
        <v>31</v>
      </c>
      <c r="I422" t="s">
        <v>11</v>
      </c>
      <c r="J422" t="s">
        <v>12</v>
      </c>
      <c r="K422">
        <v>1</v>
      </c>
      <c r="L422" t="s">
        <v>13</v>
      </c>
    </row>
    <row r="423" spans="1:12" x14ac:dyDescent="0.3">
      <c r="A423" t="str">
        <f>"170504603562"</f>
        <v>170504603562</v>
      </c>
      <c r="B423" t="s">
        <v>386</v>
      </c>
      <c r="C423" t="s">
        <v>935</v>
      </c>
      <c r="D423" t="s">
        <v>387</v>
      </c>
      <c r="E423" s="1">
        <v>42859</v>
      </c>
      <c r="F423" t="s">
        <v>8</v>
      </c>
      <c r="G423" t="s">
        <v>895</v>
      </c>
      <c r="H423" t="s">
        <v>10</v>
      </c>
      <c r="I423" t="s">
        <v>11</v>
      </c>
      <c r="J423" t="s">
        <v>12</v>
      </c>
      <c r="K423">
        <v>2</v>
      </c>
      <c r="L423" t="s">
        <v>13</v>
      </c>
    </row>
    <row r="424" spans="1:12" x14ac:dyDescent="0.3">
      <c r="A424" t="str">
        <f>"120406500798"</f>
        <v>120406500798</v>
      </c>
      <c r="B424" t="s">
        <v>936</v>
      </c>
      <c r="C424" t="s">
        <v>66</v>
      </c>
      <c r="D424" t="s">
        <v>937</v>
      </c>
      <c r="E424" s="1">
        <v>41005</v>
      </c>
      <c r="F424" t="s">
        <v>18</v>
      </c>
      <c r="G424" t="s">
        <v>83</v>
      </c>
      <c r="H424" t="s">
        <v>26</v>
      </c>
      <c r="I424" t="s">
        <v>11</v>
      </c>
      <c r="J424" t="s">
        <v>27</v>
      </c>
      <c r="K424">
        <v>1</v>
      </c>
      <c r="L424" t="s">
        <v>13</v>
      </c>
    </row>
    <row r="425" spans="1:12" x14ac:dyDescent="0.3">
      <c r="A425" t="str">
        <f>"170804601339"</f>
        <v>170804601339</v>
      </c>
      <c r="B425" t="s">
        <v>938</v>
      </c>
      <c r="C425" t="s">
        <v>42</v>
      </c>
      <c r="D425" t="s">
        <v>7</v>
      </c>
      <c r="E425" s="1">
        <v>42951</v>
      </c>
      <c r="F425" t="s">
        <v>8</v>
      </c>
      <c r="G425" t="s">
        <v>330</v>
      </c>
      <c r="H425" t="s">
        <v>22</v>
      </c>
      <c r="I425" t="s">
        <v>11</v>
      </c>
      <c r="J425" t="s">
        <v>12</v>
      </c>
      <c r="K425">
        <v>1</v>
      </c>
      <c r="L425" t="s">
        <v>13</v>
      </c>
    </row>
    <row r="426" spans="1:12" x14ac:dyDescent="0.3">
      <c r="A426" t="str">
        <f>"160829602827"</f>
        <v>160829602827</v>
      </c>
      <c r="B426" t="s">
        <v>506</v>
      </c>
      <c r="C426" t="s">
        <v>939</v>
      </c>
      <c r="D426" t="s">
        <v>97</v>
      </c>
      <c r="E426" s="1">
        <v>42611</v>
      </c>
      <c r="F426" t="s">
        <v>8</v>
      </c>
      <c r="G426" t="s">
        <v>330</v>
      </c>
      <c r="H426" t="s">
        <v>22</v>
      </c>
      <c r="I426" t="s">
        <v>11</v>
      </c>
      <c r="J426" t="s">
        <v>12</v>
      </c>
      <c r="K426">
        <v>1</v>
      </c>
      <c r="L426" t="s">
        <v>13</v>
      </c>
    </row>
    <row r="427" spans="1:12" x14ac:dyDescent="0.3">
      <c r="A427" t="str">
        <f>"170608603558"</f>
        <v>170608603558</v>
      </c>
      <c r="B427" t="s">
        <v>940</v>
      </c>
      <c r="C427" t="s">
        <v>941</v>
      </c>
      <c r="D427" t="s">
        <v>59</v>
      </c>
      <c r="E427" s="1">
        <v>42894</v>
      </c>
      <c r="F427" t="s">
        <v>8</v>
      </c>
      <c r="G427" t="s">
        <v>330</v>
      </c>
      <c r="H427" t="s">
        <v>10</v>
      </c>
      <c r="I427" t="s">
        <v>11</v>
      </c>
      <c r="J427" t="s">
        <v>12</v>
      </c>
      <c r="K427">
        <v>1</v>
      </c>
      <c r="L427" t="s">
        <v>13</v>
      </c>
    </row>
    <row r="428" spans="1:12" x14ac:dyDescent="0.3">
      <c r="A428" t="str">
        <f>"111001600377"</f>
        <v>111001600377</v>
      </c>
      <c r="B428" t="s">
        <v>942</v>
      </c>
      <c r="C428" t="s">
        <v>943</v>
      </c>
      <c r="D428" t="s">
        <v>267</v>
      </c>
      <c r="E428" s="1">
        <v>40817</v>
      </c>
      <c r="F428" t="s">
        <v>8</v>
      </c>
      <c r="G428" t="s">
        <v>83</v>
      </c>
      <c r="H428" t="s">
        <v>10</v>
      </c>
      <c r="I428" t="s">
        <v>11</v>
      </c>
      <c r="J428" t="s">
        <v>12</v>
      </c>
      <c r="K428">
        <v>1</v>
      </c>
      <c r="L428" t="s">
        <v>13</v>
      </c>
    </row>
    <row r="429" spans="1:12" x14ac:dyDescent="0.3">
      <c r="A429" t="str">
        <f>"120227502246"</f>
        <v>120227502246</v>
      </c>
      <c r="B429" t="s">
        <v>944</v>
      </c>
      <c r="C429" t="s">
        <v>933</v>
      </c>
      <c r="D429" t="s">
        <v>697</v>
      </c>
      <c r="E429" s="1">
        <v>40966</v>
      </c>
      <c r="F429" t="s">
        <v>18</v>
      </c>
      <c r="G429" t="s">
        <v>83</v>
      </c>
      <c r="H429" t="s">
        <v>10</v>
      </c>
      <c r="I429" t="s">
        <v>11</v>
      </c>
      <c r="J429" t="s">
        <v>12</v>
      </c>
      <c r="K429">
        <v>1</v>
      </c>
      <c r="L429" t="s">
        <v>13</v>
      </c>
    </row>
    <row r="430" spans="1:12" x14ac:dyDescent="0.3">
      <c r="A430" t="str">
        <f>"130211600240"</f>
        <v>130211600240</v>
      </c>
      <c r="B430" t="s">
        <v>293</v>
      </c>
      <c r="C430" t="s">
        <v>945</v>
      </c>
      <c r="D430" t="s">
        <v>295</v>
      </c>
      <c r="E430" s="1">
        <v>41316</v>
      </c>
      <c r="F430" t="s">
        <v>8</v>
      </c>
      <c r="G430" t="s">
        <v>134</v>
      </c>
      <c r="H430" t="s">
        <v>144</v>
      </c>
      <c r="I430" t="s">
        <v>11</v>
      </c>
      <c r="J430" t="s">
        <v>27</v>
      </c>
      <c r="K430">
        <v>1</v>
      </c>
      <c r="L430" t="s">
        <v>13</v>
      </c>
    </row>
    <row r="431" spans="1:12" x14ac:dyDescent="0.3">
      <c r="A431" t="str">
        <f>"121118500884"</f>
        <v>121118500884</v>
      </c>
      <c r="B431" t="s">
        <v>946</v>
      </c>
      <c r="C431" t="s">
        <v>947</v>
      </c>
      <c r="D431" t="s">
        <v>397</v>
      </c>
      <c r="E431" s="1">
        <v>41231</v>
      </c>
      <c r="F431" t="s">
        <v>18</v>
      </c>
      <c r="G431" t="s">
        <v>134</v>
      </c>
      <c r="H431" t="s">
        <v>10</v>
      </c>
      <c r="I431" t="s">
        <v>11</v>
      </c>
      <c r="J431" t="s">
        <v>12</v>
      </c>
      <c r="K431">
        <v>1</v>
      </c>
      <c r="L431" t="s">
        <v>13</v>
      </c>
    </row>
    <row r="432" spans="1:12" x14ac:dyDescent="0.3">
      <c r="A432" t="str">
        <f>"090827554400"</f>
        <v>090827554400</v>
      </c>
      <c r="B432" t="s">
        <v>174</v>
      </c>
      <c r="C432" t="s">
        <v>128</v>
      </c>
      <c r="D432" t="s">
        <v>948</v>
      </c>
      <c r="E432" s="1">
        <v>40052</v>
      </c>
      <c r="F432" t="s">
        <v>18</v>
      </c>
      <c r="G432" t="s">
        <v>47</v>
      </c>
      <c r="H432" t="s">
        <v>31</v>
      </c>
      <c r="I432" t="s">
        <v>11</v>
      </c>
      <c r="J432" t="s">
        <v>12</v>
      </c>
      <c r="K432">
        <v>1</v>
      </c>
      <c r="L432" t="s">
        <v>13</v>
      </c>
    </row>
    <row r="433" spans="1:12" x14ac:dyDescent="0.3">
      <c r="A433" t="str">
        <f>"110901501448"</f>
        <v>110901501448</v>
      </c>
      <c r="B433" t="s">
        <v>949</v>
      </c>
      <c r="C433" t="s">
        <v>704</v>
      </c>
      <c r="D433" t="s">
        <v>340</v>
      </c>
      <c r="E433" s="1">
        <v>40787</v>
      </c>
      <c r="F433" t="s">
        <v>18</v>
      </c>
      <c r="G433" t="s">
        <v>83</v>
      </c>
      <c r="H433" t="s">
        <v>10</v>
      </c>
      <c r="I433" t="s">
        <v>11</v>
      </c>
      <c r="J433" t="s">
        <v>12</v>
      </c>
      <c r="K433">
        <v>1</v>
      </c>
      <c r="L433" t="s">
        <v>13</v>
      </c>
    </row>
    <row r="434" spans="1:12" x14ac:dyDescent="0.3">
      <c r="A434" t="str">
        <f>"170128501328"</f>
        <v>170128501328</v>
      </c>
      <c r="B434" t="s">
        <v>950</v>
      </c>
      <c r="C434" t="s">
        <v>604</v>
      </c>
      <c r="D434" t="s">
        <v>571</v>
      </c>
      <c r="E434" s="1">
        <v>42763</v>
      </c>
      <c r="F434" t="s">
        <v>18</v>
      </c>
      <c r="G434" t="s">
        <v>330</v>
      </c>
      <c r="H434" t="s">
        <v>31</v>
      </c>
      <c r="I434" t="s">
        <v>11</v>
      </c>
      <c r="J434" t="s">
        <v>12</v>
      </c>
      <c r="K434">
        <v>1</v>
      </c>
      <c r="L434" t="s">
        <v>13</v>
      </c>
    </row>
    <row r="435" spans="1:12" x14ac:dyDescent="0.3">
      <c r="A435" t="str">
        <f>"101212501989"</f>
        <v>101212501989</v>
      </c>
      <c r="B435" t="s">
        <v>951</v>
      </c>
      <c r="C435" t="s">
        <v>952</v>
      </c>
      <c r="D435" t="s">
        <v>953</v>
      </c>
      <c r="E435" s="1">
        <v>40524</v>
      </c>
      <c r="F435" t="s">
        <v>18</v>
      </c>
      <c r="G435" t="s">
        <v>56</v>
      </c>
      <c r="H435" t="s">
        <v>22</v>
      </c>
      <c r="I435" t="s">
        <v>11</v>
      </c>
      <c r="J435" t="s">
        <v>12</v>
      </c>
      <c r="K435">
        <v>1</v>
      </c>
      <c r="L435" t="s">
        <v>13</v>
      </c>
    </row>
    <row r="436" spans="1:12" x14ac:dyDescent="0.3">
      <c r="A436" t="str">
        <f>"110217602256"</f>
        <v>110217602256</v>
      </c>
      <c r="B436" t="s">
        <v>954</v>
      </c>
      <c r="C436" t="s">
        <v>633</v>
      </c>
      <c r="D436" t="s">
        <v>955</v>
      </c>
      <c r="E436" s="1">
        <v>40591</v>
      </c>
      <c r="F436" t="s">
        <v>8</v>
      </c>
      <c r="G436" t="s">
        <v>56</v>
      </c>
      <c r="H436" t="s">
        <v>31</v>
      </c>
      <c r="I436" t="s">
        <v>11</v>
      </c>
      <c r="J436" t="s">
        <v>12</v>
      </c>
      <c r="K436">
        <v>1</v>
      </c>
      <c r="L436" t="s">
        <v>13</v>
      </c>
    </row>
    <row r="437" spans="1:12" x14ac:dyDescent="0.3">
      <c r="A437" t="str">
        <f>"120105505554"</f>
        <v>120105505554</v>
      </c>
      <c r="B437" t="s">
        <v>802</v>
      </c>
      <c r="C437" t="s">
        <v>956</v>
      </c>
      <c r="E437" s="1">
        <v>40913</v>
      </c>
      <c r="F437" t="s">
        <v>18</v>
      </c>
      <c r="G437" t="s">
        <v>83</v>
      </c>
      <c r="H437" t="s">
        <v>26</v>
      </c>
      <c r="I437" t="s">
        <v>11</v>
      </c>
      <c r="J437" t="s">
        <v>27</v>
      </c>
      <c r="K437">
        <v>1</v>
      </c>
      <c r="L437" t="s">
        <v>13</v>
      </c>
    </row>
    <row r="438" spans="1:12" x14ac:dyDescent="0.3">
      <c r="A438" t="str">
        <f>"101107602695"</f>
        <v>101107602695</v>
      </c>
      <c r="B438" t="s">
        <v>957</v>
      </c>
      <c r="C438" t="s">
        <v>213</v>
      </c>
      <c r="D438" t="s">
        <v>850</v>
      </c>
      <c r="E438" s="1">
        <v>40489</v>
      </c>
      <c r="F438" t="s">
        <v>8</v>
      </c>
      <c r="G438" t="s">
        <v>56</v>
      </c>
      <c r="H438" t="s">
        <v>10</v>
      </c>
      <c r="I438" t="s">
        <v>11</v>
      </c>
      <c r="J438" t="s">
        <v>12</v>
      </c>
      <c r="K438">
        <v>1</v>
      </c>
      <c r="L438" t="s">
        <v>13</v>
      </c>
    </row>
    <row r="439" spans="1:12" x14ac:dyDescent="0.3">
      <c r="A439" t="str">
        <f>"121011601817"</f>
        <v>121011601817</v>
      </c>
      <c r="B439" t="s">
        <v>139</v>
      </c>
      <c r="C439" t="s">
        <v>301</v>
      </c>
      <c r="D439" t="s">
        <v>545</v>
      </c>
      <c r="E439" s="1">
        <v>41193</v>
      </c>
      <c r="F439" t="s">
        <v>8</v>
      </c>
      <c r="G439" t="s">
        <v>134</v>
      </c>
      <c r="H439" t="s">
        <v>26</v>
      </c>
      <c r="I439" t="s">
        <v>11</v>
      </c>
      <c r="J439" t="s">
        <v>27</v>
      </c>
      <c r="K439">
        <v>1</v>
      </c>
      <c r="L439" t="s">
        <v>13</v>
      </c>
    </row>
    <row r="440" spans="1:12" x14ac:dyDescent="0.3">
      <c r="A440" t="str">
        <f>"101229000068"</f>
        <v>101229000068</v>
      </c>
      <c r="B440" t="s">
        <v>958</v>
      </c>
      <c r="C440" t="s">
        <v>29</v>
      </c>
      <c r="D440" t="s">
        <v>447</v>
      </c>
      <c r="E440" s="1">
        <v>40541</v>
      </c>
      <c r="F440" t="s">
        <v>18</v>
      </c>
      <c r="G440" t="s">
        <v>56</v>
      </c>
      <c r="H440" t="s">
        <v>10</v>
      </c>
      <c r="I440" t="s">
        <v>11</v>
      </c>
      <c r="J440" t="s">
        <v>12</v>
      </c>
      <c r="K440">
        <v>1</v>
      </c>
      <c r="L440" t="s">
        <v>13</v>
      </c>
    </row>
    <row r="441" spans="1:12" x14ac:dyDescent="0.3">
      <c r="A441" t="str">
        <f>"111109503312"</f>
        <v>111109503312</v>
      </c>
      <c r="B441" t="s">
        <v>959</v>
      </c>
      <c r="C441" t="s">
        <v>711</v>
      </c>
      <c r="D441" t="s">
        <v>637</v>
      </c>
      <c r="E441" s="1">
        <v>40856</v>
      </c>
      <c r="F441" t="s">
        <v>18</v>
      </c>
      <c r="G441" t="s">
        <v>83</v>
      </c>
      <c r="H441" t="s">
        <v>31</v>
      </c>
      <c r="I441" t="s">
        <v>11</v>
      </c>
      <c r="J441" t="s">
        <v>12</v>
      </c>
      <c r="K441">
        <v>1</v>
      </c>
      <c r="L441" t="s">
        <v>13</v>
      </c>
    </row>
    <row r="442" spans="1:12" x14ac:dyDescent="0.3">
      <c r="A442" t="str">
        <f>"170721501758"</f>
        <v>170721501758</v>
      </c>
      <c r="B442" t="s">
        <v>960</v>
      </c>
      <c r="C442" t="s">
        <v>961</v>
      </c>
      <c r="D442" t="s">
        <v>962</v>
      </c>
      <c r="E442" s="1">
        <v>42937</v>
      </c>
      <c r="F442" t="s">
        <v>18</v>
      </c>
      <c r="G442" t="s">
        <v>895</v>
      </c>
      <c r="H442" t="s">
        <v>26</v>
      </c>
      <c r="I442" t="s">
        <v>11</v>
      </c>
      <c r="J442" t="s">
        <v>27</v>
      </c>
      <c r="K442">
        <v>2</v>
      </c>
      <c r="L442" t="s">
        <v>13</v>
      </c>
    </row>
    <row r="443" spans="1:12" x14ac:dyDescent="0.3">
      <c r="A443" t="str">
        <f>"171017500844"</f>
        <v>171017500844</v>
      </c>
      <c r="B443" t="s">
        <v>963</v>
      </c>
      <c r="C443" t="s">
        <v>964</v>
      </c>
      <c r="D443" t="s">
        <v>965</v>
      </c>
      <c r="E443" s="1">
        <v>43025</v>
      </c>
      <c r="F443" t="s">
        <v>18</v>
      </c>
      <c r="G443" t="s">
        <v>895</v>
      </c>
      <c r="H443" t="s">
        <v>26</v>
      </c>
      <c r="I443" t="s">
        <v>11</v>
      </c>
      <c r="J443" t="s">
        <v>27</v>
      </c>
      <c r="K443">
        <v>2</v>
      </c>
      <c r="L443" t="s">
        <v>13</v>
      </c>
    </row>
    <row r="444" spans="1:12" x14ac:dyDescent="0.3">
      <c r="A444" t="str">
        <f>"171128500858"</f>
        <v>171128500858</v>
      </c>
      <c r="B444" t="s">
        <v>966</v>
      </c>
      <c r="C444" t="s">
        <v>967</v>
      </c>
      <c r="D444" t="s">
        <v>968</v>
      </c>
      <c r="E444" s="1">
        <v>43067</v>
      </c>
      <c r="F444" t="s">
        <v>18</v>
      </c>
      <c r="G444" t="s">
        <v>895</v>
      </c>
      <c r="H444" t="s">
        <v>26</v>
      </c>
      <c r="I444" t="s">
        <v>11</v>
      </c>
      <c r="J444" t="s">
        <v>27</v>
      </c>
      <c r="K444">
        <v>2</v>
      </c>
      <c r="L444" t="s">
        <v>13</v>
      </c>
    </row>
    <row r="445" spans="1:12" x14ac:dyDescent="0.3">
      <c r="A445" t="str">
        <f>"170625503821"</f>
        <v>170625503821</v>
      </c>
      <c r="B445" t="s">
        <v>969</v>
      </c>
      <c r="C445" t="s">
        <v>970</v>
      </c>
      <c r="D445" t="s">
        <v>971</v>
      </c>
      <c r="E445" s="1">
        <v>42911</v>
      </c>
      <c r="F445" t="s">
        <v>18</v>
      </c>
      <c r="G445" t="s">
        <v>895</v>
      </c>
      <c r="H445" t="s">
        <v>26</v>
      </c>
      <c r="I445" t="s">
        <v>11</v>
      </c>
      <c r="J445" t="s">
        <v>27</v>
      </c>
      <c r="K445">
        <v>2</v>
      </c>
      <c r="L445" t="s">
        <v>13</v>
      </c>
    </row>
    <row r="446" spans="1:12" x14ac:dyDescent="0.3">
      <c r="A446" t="str">
        <f>"120131601044"</f>
        <v>120131601044</v>
      </c>
      <c r="B446" t="s">
        <v>972</v>
      </c>
      <c r="C446" t="s">
        <v>973</v>
      </c>
      <c r="D446" t="s">
        <v>124</v>
      </c>
      <c r="E446" s="1">
        <v>40939</v>
      </c>
      <c r="F446" t="s">
        <v>8</v>
      </c>
      <c r="G446" t="s">
        <v>83</v>
      </c>
      <c r="H446" t="s">
        <v>31</v>
      </c>
      <c r="I446" t="s">
        <v>11</v>
      </c>
      <c r="J446" t="s">
        <v>12</v>
      </c>
      <c r="K446">
        <v>1</v>
      </c>
      <c r="L446" t="s">
        <v>13</v>
      </c>
    </row>
    <row r="447" spans="1:12" x14ac:dyDescent="0.3">
      <c r="A447" t="str">
        <f>"170829606029"</f>
        <v>170829606029</v>
      </c>
      <c r="B447" t="s">
        <v>974</v>
      </c>
      <c r="C447" t="s">
        <v>975</v>
      </c>
      <c r="D447" t="s">
        <v>976</v>
      </c>
      <c r="E447" s="1">
        <v>42976</v>
      </c>
      <c r="F447" t="s">
        <v>8</v>
      </c>
      <c r="G447" t="s">
        <v>895</v>
      </c>
      <c r="H447" t="s">
        <v>26</v>
      </c>
      <c r="I447" t="s">
        <v>11</v>
      </c>
      <c r="J447" t="s">
        <v>27</v>
      </c>
      <c r="K447">
        <v>2</v>
      </c>
      <c r="L447" t="s">
        <v>13</v>
      </c>
    </row>
    <row r="448" spans="1:12" x14ac:dyDescent="0.3">
      <c r="A448" t="str">
        <f>"101209601631"</f>
        <v>101209601631</v>
      </c>
      <c r="B448" t="s">
        <v>977</v>
      </c>
      <c r="C448" t="s">
        <v>978</v>
      </c>
      <c r="D448" t="s">
        <v>979</v>
      </c>
      <c r="E448" s="1">
        <v>40521</v>
      </c>
      <c r="F448" t="s">
        <v>8</v>
      </c>
      <c r="G448" t="s">
        <v>83</v>
      </c>
      <c r="H448" t="s">
        <v>31</v>
      </c>
      <c r="I448" t="s">
        <v>11</v>
      </c>
      <c r="J448" t="s">
        <v>12</v>
      </c>
      <c r="K448">
        <v>1</v>
      </c>
      <c r="L448" t="s">
        <v>13</v>
      </c>
    </row>
    <row r="449" spans="1:12" x14ac:dyDescent="0.3">
      <c r="A449" t="str">
        <f>"181013500190"</f>
        <v>181013500190</v>
      </c>
      <c r="B449" t="s">
        <v>268</v>
      </c>
      <c r="C449" t="s">
        <v>980</v>
      </c>
      <c r="D449" t="s">
        <v>981</v>
      </c>
      <c r="E449" s="1">
        <v>43386</v>
      </c>
      <c r="F449" t="s">
        <v>18</v>
      </c>
      <c r="G449" t="s">
        <v>895</v>
      </c>
      <c r="H449" t="s">
        <v>26</v>
      </c>
      <c r="I449" t="s">
        <v>11</v>
      </c>
      <c r="J449" t="s">
        <v>27</v>
      </c>
      <c r="K449">
        <v>2</v>
      </c>
      <c r="L449" t="s">
        <v>13</v>
      </c>
    </row>
    <row r="450" spans="1:12" x14ac:dyDescent="0.3">
      <c r="A450" t="str">
        <f>"120107502283"</f>
        <v>120107502283</v>
      </c>
      <c r="B450" t="s">
        <v>703</v>
      </c>
      <c r="C450" t="s">
        <v>380</v>
      </c>
      <c r="D450" t="s">
        <v>705</v>
      </c>
      <c r="E450" s="1">
        <v>40915</v>
      </c>
      <c r="F450" t="s">
        <v>18</v>
      </c>
      <c r="G450" t="s">
        <v>83</v>
      </c>
      <c r="H450" t="s">
        <v>10</v>
      </c>
      <c r="I450" t="s">
        <v>11</v>
      </c>
      <c r="J450" t="s">
        <v>12</v>
      </c>
      <c r="K450">
        <v>1</v>
      </c>
      <c r="L450" t="s">
        <v>13</v>
      </c>
    </row>
    <row r="451" spans="1:12" x14ac:dyDescent="0.3">
      <c r="A451" t="str">
        <f>"110110503751"</f>
        <v>110110503751</v>
      </c>
      <c r="B451" t="s">
        <v>982</v>
      </c>
      <c r="C451" t="s">
        <v>723</v>
      </c>
      <c r="D451" t="s">
        <v>483</v>
      </c>
      <c r="E451" s="1">
        <v>40553</v>
      </c>
      <c r="F451" t="s">
        <v>18</v>
      </c>
      <c r="G451" t="s">
        <v>56</v>
      </c>
      <c r="H451" t="s">
        <v>22</v>
      </c>
      <c r="I451" t="s">
        <v>11</v>
      </c>
      <c r="J451" t="s">
        <v>12</v>
      </c>
      <c r="K451">
        <v>1</v>
      </c>
      <c r="L451" t="s">
        <v>13</v>
      </c>
    </row>
    <row r="452" spans="1:12" x14ac:dyDescent="0.3">
      <c r="A452" t="str">
        <f>"120605601754"</f>
        <v>120605601754</v>
      </c>
      <c r="B452" t="s">
        <v>983</v>
      </c>
      <c r="C452" t="s">
        <v>984</v>
      </c>
      <c r="D452" t="s">
        <v>745</v>
      </c>
      <c r="E452" s="1">
        <v>41065</v>
      </c>
      <c r="F452" t="s">
        <v>8</v>
      </c>
      <c r="G452" t="s">
        <v>134</v>
      </c>
      <c r="H452" t="s">
        <v>10</v>
      </c>
      <c r="I452" t="s">
        <v>11</v>
      </c>
      <c r="J452" t="s">
        <v>12</v>
      </c>
      <c r="K452">
        <v>1</v>
      </c>
      <c r="L452" t="s">
        <v>13</v>
      </c>
    </row>
    <row r="453" spans="1:12" x14ac:dyDescent="0.3">
      <c r="A453" t="str">
        <f>"180323602186"</f>
        <v>180323602186</v>
      </c>
      <c r="B453" t="s">
        <v>985</v>
      </c>
      <c r="C453" t="s">
        <v>560</v>
      </c>
      <c r="D453" t="s">
        <v>986</v>
      </c>
      <c r="E453" s="1">
        <v>43182</v>
      </c>
      <c r="F453" t="s">
        <v>8</v>
      </c>
      <c r="G453" t="s">
        <v>895</v>
      </c>
      <c r="H453" t="s">
        <v>26</v>
      </c>
      <c r="I453" t="s">
        <v>11</v>
      </c>
      <c r="J453" t="s">
        <v>27</v>
      </c>
      <c r="K453">
        <v>2</v>
      </c>
      <c r="L453" t="s">
        <v>13</v>
      </c>
    </row>
    <row r="454" spans="1:12" x14ac:dyDescent="0.3">
      <c r="A454" t="str">
        <f>"180624050055"</f>
        <v>180624050055</v>
      </c>
      <c r="B454" t="s">
        <v>987</v>
      </c>
      <c r="C454" t="s">
        <v>988</v>
      </c>
      <c r="D454" t="s">
        <v>989</v>
      </c>
      <c r="E454" s="1">
        <v>43275</v>
      </c>
      <c r="F454" t="s">
        <v>18</v>
      </c>
      <c r="G454" t="s">
        <v>895</v>
      </c>
      <c r="H454" t="s">
        <v>26</v>
      </c>
      <c r="I454" t="s">
        <v>11</v>
      </c>
      <c r="J454" t="s">
        <v>27</v>
      </c>
      <c r="K454">
        <v>2</v>
      </c>
      <c r="L454" t="s">
        <v>13</v>
      </c>
    </row>
    <row r="455" spans="1:12" x14ac:dyDescent="0.3">
      <c r="A455" t="str">
        <f>"120509500847"</f>
        <v>120509500847</v>
      </c>
      <c r="B455" t="s">
        <v>990</v>
      </c>
      <c r="C455" t="s">
        <v>991</v>
      </c>
      <c r="D455" t="s">
        <v>992</v>
      </c>
      <c r="E455" s="1">
        <v>41038</v>
      </c>
      <c r="F455" t="s">
        <v>18</v>
      </c>
      <c r="G455" t="s">
        <v>83</v>
      </c>
      <c r="H455" t="s">
        <v>26</v>
      </c>
      <c r="I455" t="s">
        <v>11</v>
      </c>
      <c r="J455" t="s">
        <v>27</v>
      </c>
      <c r="K455">
        <v>1</v>
      </c>
      <c r="L455" t="s">
        <v>13</v>
      </c>
    </row>
    <row r="456" spans="1:12" x14ac:dyDescent="0.3">
      <c r="A456" t="str">
        <f>"100309651679"</f>
        <v>100309651679</v>
      </c>
      <c r="B456" t="s">
        <v>993</v>
      </c>
      <c r="C456" t="s">
        <v>521</v>
      </c>
      <c r="D456" t="s">
        <v>994</v>
      </c>
      <c r="E456" s="1">
        <v>40246</v>
      </c>
      <c r="F456" t="s">
        <v>8</v>
      </c>
      <c r="G456" t="s">
        <v>56</v>
      </c>
      <c r="H456" t="s">
        <v>31</v>
      </c>
      <c r="I456" t="s">
        <v>11</v>
      </c>
      <c r="J456" t="s">
        <v>12</v>
      </c>
      <c r="K456">
        <v>1</v>
      </c>
      <c r="L456" t="s">
        <v>13</v>
      </c>
    </row>
    <row r="457" spans="1:12" x14ac:dyDescent="0.3">
      <c r="A457" t="str">
        <f>"110525603000"</f>
        <v>110525603000</v>
      </c>
      <c r="B457" t="s">
        <v>995</v>
      </c>
      <c r="C457" t="s">
        <v>399</v>
      </c>
      <c r="D457" t="s">
        <v>43</v>
      </c>
      <c r="E457" s="1">
        <v>40688</v>
      </c>
      <c r="F457" t="s">
        <v>8</v>
      </c>
      <c r="G457" t="s">
        <v>56</v>
      </c>
      <c r="H457" t="s">
        <v>26</v>
      </c>
      <c r="I457" t="s">
        <v>11</v>
      </c>
      <c r="J457" t="s">
        <v>27</v>
      </c>
      <c r="K457">
        <v>1</v>
      </c>
      <c r="L457" t="s">
        <v>13</v>
      </c>
    </row>
    <row r="458" spans="1:12" x14ac:dyDescent="0.3">
      <c r="A458" t="str">
        <f>"100127600151"</f>
        <v>100127600151</v>
      </c>
      <c r="B458" t="s">
        <v>996</v>
      </c>
      <c r="C458" t="s">
        <v>997</v>
      </c>
      <c r="D458" t="s">
        <v>124</v>
      </c>
      <c r="E458" s="1">
        <v>40205</v>
      </c>
      <c r="F458" t="s">
        <v>8</v>
      </c>
      <c r="G458" t="s">
        <v>47</v>
      </c>
      <c r="H458" t="s">
        <v>10</v>
      </c>
      <c r="I458" t="s">
        <v>11</v>
      </c>
      <c r="J458" t="s">
        <v>12</v>
      </c>
      <c r="K458">
        <v>1</v>
      </c>
      <c r="L458" t="s">
        <v>13</v>
      </c>
    </row>
    <row r="459" spans="1:12" x14ac:dyDescent="0.3">
      <c r="A459" t="str">
        <f>"121003600181"</f>
        <v>121003600181</v>
      </c>
      <c r="B459" t="s">
        <v>367</v>
      </c>
      <c r="C459" t="s">
        <v>521</v>
      </c>
      <c r="D459" t="s">
        <v>998</v>
      </c>
      <c r="E459" s="1">
        <v>41185</v>
      </c>
      <c r="F459" t="s">
        <v>8</v>
      </c>
      <c r="G459" t="s">
        <v>134</v>
      </c>
      <c r="H459" t="s">
        <v>144</v>
      </c>
      <c r="I459" t="s">
        <v>11</v>
      </c>
      <c r="J459" t="s">
        <v>27</v>
      </c>
      <c r="K459">
        <v>1</v>
      </c>
      <c r="L459" t="s">
        <v>13</v>
      </c>
    </row>
    <row r="460" spans="1:12" x14ac:dyDescent="0.3">
      <c r="A460" t="str">
        <f>"180920504012"</f>
        <v>180920504012</v>
      </c>
      <c r="B460" t="s">
        <v>999</v>
      </c>
      <c r="C460" t="s">
        <v>66</v>
      </c>
      <c r="D460" t="s">
        <v>1000</v>
      </c>
      <c r="E460" s="1">
        <v>43363</v>
      </c>
      <c r="F460" t="s">
        <v>18</v>
      </c>
      <c r="G460" t="s">
        <v>895</v>
      </c>
      <c r="H460" t="s">
        <v>26</v>
      </c>
      <c r="I460" t="s">
        <v>11</v>
      </c>
      <c r="J460" t="s">
        <v>27</v>
      </c>
      <c r="K460">
        <v>2</v>
      </c>
      <c r="L460" t="s">
        <v>13</v>
      </c>
    </row>
    <row r="461" spans="1:12" x14ac:dyDescent="0.3">
      <c r="A461" t="str">
        <f>"100717000058"</f>
        <v>100717000058</v>
      </c>
      <c r="B461" t="s">
        <v>1001</v>
      </c>
      <c r="C461" t="s">
        <v>1002</v>
      </c>
      <c r="D461" t="s">
        <v>1003</v>
      </c>
      <c r="E461" s="1">
        <v>40376</v>
      </c>
      <c r="F461" t="s">
        <v>8</v>
      </c>
      <c r="G461" t="s">
        <v>47</v>
      </c>
      <c r="H461" t="s">
        <v>31</v>
      </c>
      <c r="I461" t="s">
        <v>11</v>
      </c>
      <c r="J461" t="s">
        <v>12</v>
      </c>
      <c r="K461">
        <v>1</v>
      </c>
      <c r="L461" t="s">
        <v>13</v>
      </c>
    </row>
    <row r="462" spans="1:12" x14ac:dyDescent="0.3">
      <c r="A462" t="str">
        <f>"170119505044"</f>
        <v>170119505044</v>
      </c>
      <c r="B462" t="s">
        <v>1004</v>
      </c>
      <c r="C462" t="s">
        <v>1005</v>
      </c>
      <c r="D462" t="s">
        <v>1006</v>
      </c>
      <c r="E462" s="1">
        <v>42754</v>
      </c>
      <c r="F462" t="s">
        <v>18</v>
      </c>
      <c r="G462" t="s">
        <v>330</v>
      </c>
      <c r="H462" t="s">
        <v>22</v>
      </c>
      <c r="I462" t="s">
        <v>11</v>
      </c>
      <c r="J462" t="s">
        <v>12</v>
      </c>
      <c r="K462">
        <v>1</v>
      </c>
      <c r="L462" t="s">
        <v>13</v>
      </c>
    </row>
    <row r="463" spans="1:12" x14ac:dyDescent="0.3">
      <c r="A463" t="str">
        <f>"100530550577"</f>
        <v>100530550577</v>
      </c>
      <c r="B463" t="s">
        <v>1007</v>
      </c>
      <c r="C463" t="s">
        <v>1008</v>
      </c>
      <c r="D463" t="s">
        <v>1009</v>
      </c>
      <c r="E463" s="1">
        <v>40328</v>
      </c>
      <c r="F463" t="s">
        <v>18</v>
      </c>
      <c r="G463" t="s">
        <v>56</v>
      </c>
      <c r="H463" t="s">
        <v>31</v>
      </c>
      <c r="I463" t="s">
        <v>11</v>
      </c>
      <c r="J463" t="s">
        <v>12</v>
      </c>
      <c r="K463">
        <v>1</v>
      </c>
      <c r="L463" t="s">
        <v>13</v>
      </c>
    </row>
    <row r="464" spans="1:12" x14ac:dyDescent="0.3">
      <c r="A464" t="str">
        <f>"170728501230"</f>
        <v>170728501230</v>
      </c>
      <c r="B464" t="s">
        <v>339</v>
      </c>
      <c r="C464" t="s">
        <v>343</v>
      </c>
      <c r="D464" t="s">
        <v>340</v>
      </c>
      <c r="E464" s="1">
        <v>42944</v>
      </c>
      <c r="F464" t="s">
        <v>18</v>
      </c>
      <c r="G464" t="s">
        <v>330</v>
      </c>
      <c r="H464" t="s">
        <v>22</v>
      </c>
      <c r="I464" t="s">
        <v>11</v>
      </c>
      <c r="J464" t="s">
        <v>12</v>
      </c>
      <c r="K464">
        <v>1</v>
      </c>
      <c r="L464" t="s">
        <v>13</v>
      </c>
    </row>
    <row r="465" spans="1:12" x14ac:dyDescent="0.3">
      <c r="A465" t="str">
        <f>"101126500606"</f>
        <v>101126500606</v>
      </c>
      <c r="B465" t="s">
        <v>585</v>
      </c>
      <c r="C465" t="s">
        <v>1010</v>
      </c>
      <c r="D465" t="s">
        <v>249</v>
      </c>
      <c r="E465" s="1">
        <v>40508</v>
      </c>
      <c r="F465" t="s">
        <v>18</v>
      </c>
      <c r="G465" t="s">
        <v>56</v>
      </c>
      <c r="H465" t="s">
        <v>10</v>
      </c>
      <c r="I465" t="s">
        <v>11</v>
      </c>
      <c r="J465" t="s">
        <v>12</v>
      </c>
      <c r="K465">
        <v>1</v>
      </c>
      <c r="L465" t="s">
        <v>13</v>
      </c>
    </row>
    <row r="466" spans="1:12" x14ac:dyDescent="0.3">
      <c r="A466" t="str">
        <f>"100426550313"</f>
        <v>100426550313</v>
      </c>
      <c r="B466" t="s">
        <v>1011</v>
      </c>
      <c r="C466" t="s">
        <v>402</v>
      </c>
      <c r="D466" t="s">
        <v>1012</v>
      </c>
      <c r="E466" s="1">
        <v>40294</v>
      </c>
      <c r="F466" t="s">
        <v>18</v>
      </c>
      <c r="G466" t="s">
        <v>56</v>
      </c>
      <c r="H466" t="s">
        <v>10</v>
      </c>
      <c r="I466" t="s">
        <v>11</v>
      </c>
      <c r="J466" t="s">
        <v>12</v>
      </c>
      <c r="K466">
        <v>1</v>
      </c>
      <c r="L466" t="s">
        <v>13</v>
      </c>
    </row>
    <row r="467" spans="1:12" x14ac:dyDescent="0.3">
      <c r="A467" t="str">
        <f>"110114601337"</f>
        <v>110114601337</v>
      </c>
      <c r="B467" t="s">
        <v>1013</v>
      </c>
      <c r="C467" t="s">
        <v>1014</v>
      </c>
      <c r="D467" t="s">
        <v>131</v>
      </c>
      <c r="E467" s="1">
        <v>40557</v>
      </c>
      <c r="F467" t="s">
        <v>8</v>
      </c>
      <c r="G467" t="s">
        <v>56</v>
      </c>
      <c r="H467" t="s">
        <v>31</v>
      </c>
      <c r="I467" t="s">
        <v>11</v>
      </c>
      <c r="J467" t="s">
        <v>12</v>
      </c>
      <c r="K467">
        <v>1</v>
      </c>
      <c r="L467" t="s">
        <v>13</v>
      </c>
    </row>
    <row r="468" spans="1:12" x14ac:dyDescent="0.3">
      <c r="A468" t="str">
        <f>"090311500028"</f>
        <v>090311500028</v>
      </c>
      <c r="B468" t="s">
        <v>1015</v>
      </c>
      <c r="C468" t="s">
        <v>526</v>
      </c>
      <c r="D468" t="s">
        <v>1016</v>
      </c>
      <c r="E468" s="1">
        <v>39883</v>
      </c>
      <c r="F468" t="s">
        <v>18</v>
      </c>
      <c r="G468" t="s">
        <v>47</v>
      </c>
      <c r="H468" t="s">
        <v>26</v>
      </c>
      <c r="I468" t="s">
        <v>11</v>
      </c>
      <c r="J468" t="s">
        <v>27</v>
      </c>
      <c r="K468">
        <v>1</v>
      </c>
      <c r="L468" t="s">
        <v>13</v>
      </c>
    </row>
    <row r="469" spans="1:12" x14ac:dyDescent="0.3">
      <c r="A469" t="str">
        <f>"090608050089"</f>
        <v>090608050089</v>
      </c>
      <c r="B469" t="s">
        <v>1017</v>
      </c>
      <c r="C469" t="s">
        <v>1018</v>
      </c>
      <c r="D469" t="s">
        <v>1019</v>
      </c>
      <c r="E469" s="1">
        <v>39972</v>
      </c>
      <c r="F469" t="s">
        <v>18</v>
      </c>
      <c r="G469" t="s">
        <v>47</v>
      </c>
      <c r="H469" t="s">
        <v>26</v>
      </c>
      <c r="I469" t="s">
        <v>11</v>
      </c>
      <c r="J469" t="s">
        <v>27</v>
      </c>
      <c r="K469">
        <v>1</v>
      </c>
      <c r="L469" t="s">
        <v>13</v>
      </c>
    </row>
    <row r="470" spans="1:12" x14ac:dyDescent="0.3">
      <c r="A470" t="str">
        <f>"100606651455"</f>
        <v>100606651455</v>
      </c>
      <c r="B470" t="s">
        <v>430</v>
      </c>
      <c r="C470" t="s">
        <v>1020</v>
      </c>
      <c r="D470" t="s">
        <v>1021</v>
      </c>
      <c r="E470" s="1">
        <v>40335</v>
      </c>
      <c r="F470" t="s">
        <v>8</v>
      </c>
      <c r="G470" t="s">
        <v>47</v>
      </c>
      <c r="H470" t="s">
        <v>26</v>
      </c>
      <c r="I470" t="s">
        <v>11</v>
      </c>
      <c r="J470" t="s">
        <v>27</v>
      </c>
      <c r="K470">
        <v>1</v>
      </c>
      <c r="L470" t="s">
        <v>13</v>
      </c>
    </row>
    <row r="471" spans="1:12" x14ac:dyDescent="0.3">
      <c r="A471" t="str">
        <f>"121231501361"</f>
        <v>121231501361</v>
      </c>
      <c r="B471" t="s">
        <v>1022</v>
      </c>
      <c r="C471" t="s">
        <v>684</v>
      </c>
      <c r="D471" t="s">
        <v>1023</v>
      </c>
      <c r="E471" s="1">
        <v>41274</v>
      </c>
      <c r="F471" t="s">
        <v>18</v>
      </c>
      <c r="G471" t="s">
        <v>134</v>
      </c>
      <c r="H471" t="s">
        <v>31</v>
      </c>
      <c r="I471" t="s">
        <v>11</v>
      </c>
      <c r="J471" t="s">
        <v>12</v>
      </c>
      <c r="K471">
        <v>1</v>
      </c>
      <c r="L471" t="s">
        <v>13</v>
      </c>
    </row>
    <row r="472" spans="1:12" x14ac:dyDescent="0.3">
      <c r="A472" t="str">
        <f>"100822553073"</f>
        <v>100822553073</v>
      </c>
      <c r="B472" t="s">
        <v>1024</v>
      </c>
      <c r="C472" t="s">
        <v>719</v>
      </c>
      <c r="D472" t="s">
        <v>1025</v>
      </c>
      <c r="E472" s="1">
        <v>40412</v>
      </c>
      <c r="F472" t="s">
        <v>18</v>
      </c>
      <c r="G472" t="s">
        <v>56</v>
      </c>
      <c r="H472" t="s">
        <v>26</v>
      </c>
      <c r="I472" t="s">
        <v>11</v>
      </c>
      <c r="J472" t="s">
        <v>27</v>
      </c>
      <c r="K472">
        <v>1</v>
      </c>
      <c r="L472" t="s">
        <v>13</v>
      </c>
    </row>
    <row r="473" spans="1:12" x14ac:dyDescent="0.3">
      <c r="A473" t="str">
        <f>"100525552596"</f>
        <v>100525552596</v>
      </c>
      <c r="B473" t="s">
        <v>1026</v>
      </c>
      <c r="C473" t="s">
        <v>1027</v>
      </c>
      <c r="D473" t="s">
        <v>52</v>
      </c>
      <c r="E473" s="1">
        <v>40323</v>
      </c>
      <c r="F473" t="s">
        <v>18</v>
      </c>
      <c r="G473" t="s">
        <v>56</v>
      </c>
      <c r="H473" t="s">
        <v>31</v>
      </c>
      <c r="I473" t="s">
        <v>11</v>
      </c>
      <c r="J473" t="s">
        <v>12</v>
      </c>
      <c r="K473">
        <v>1</v>
      </c>
      <c r="L473" t="s">
        <v>13</v>
      </c>
    </row>
    <row r="474" spans="1:12" x14ac:dyDescent="0.3">
      <c r="A474" t="str">
        <f>"100525655206"</f>
        <v>100525655206</v>
      </c>
      <c r="B474" t="s">
        <v>972</v>
      </c>
      <c r="C474" t="s">
        <v>984</v>
      </c>
      <c r="D474" t="s">
        <v>258</v>
      </c>
      <c r="E474" s="1">
        <v>40323</v>
      </c>
      <c r="F474" t="s">
        <v>8</v>
      </c>
      <c r="G474" t="s">
        <v>56</v>
      </c>
      <c r="H474" t="s">
        <v>22</v>
      </c>
      <c r="I474" t="s">
        <v>11</v>
      </c>
      <c r="J474" t="s">
        <v>12</v>
      </c>
      <c r="K474">
        <v>1</v>
      </c>
      <c r="L474" t="s">
        <v>13</v>
      </c>
    </row>
    <row r="475" spans="1:12" x14ac:dyDescent="0.3">
      <c r="A475" t="str">
        <f>"160423502744"</f>
        <v>160423502744</v>
      </c>
      <c r="B475" t="s">
        <v>1028</v>
      </c>
      <c r="C475" t="s">
        <v>604</v>
      </c>
      <c r="D475" t="s">
        <v>571</v>
      </c>
      <c r="E475" s="1">
        <v>42483</v>
      </c>
      <c r="F475" t="s">
        <v>18</v>
      </c>
      <c r="G475" t="s">
        <v>330</v>
      </c>
      <c r="H475" t="s">
        <v>22</v>
      </c>
      <c r="I475" t="s">
        <v>11</v>
      </c>
      <c r="J475" t="s">
        <v>12</v>
      </c>
      <c r="K475">
        <v>1</v>
      </c>
      <c r="L475" t="s">
        <v>13</v>
      </c>
    </row>
    <row r="476" spans="1:12" x14ac:dyDescent="0.3">
      <c r="A476" t="str">
        <f>"101101000053"</f>
        <v>101101000053</v>
      </c>
      <c r="B476" t="s">
        <v>1029</v>
      </c>
      <c r="C476" t="s">
        <v>1011</v>
      </c>
      <c r="D476" t="s">
        <v>1030</v>
      </c>
      <c r="E476" s="1">
        <v>40483</v>
      </c>
      <c r="F476" t="s">
        <v>18</v>
      </c>
      <c r="G476" t="s">
        <v>56</v>
      </c>
      <c r="H476" t="s">
        <v>26</v>
      </c>
      <c r="I476" t="s">
        <v>11</v>
      </c>
      <c r="J476" t="s">
        <v>27</v>
      </c>
      <c r="K476">
        <v>1</v>
      </c>
      <c r="L476" t="s">
        <v>13</v>
      </c>
    </row>
    <row r="477" spans="1:12" x14ac:dyDescent="0.3">
      <c r="A477" t="str">
        <f>"110225000027"</f>
        <v>110225000027</v>
      </c>
      <c r="B477" t="s">
        <v>74</v>
      </c>
      <c r="C477" t="s">
        <v>1031</v>
      </c>
      <c r="D477" t="s">
        <v>76</v>
      </c>
      <c r="E477" s="1">
        <v>40599</v>
      </c>
      <c r="F477" t="s">
        <v>8</v>
      </c>
      <c r="G477" t="s">
        <v>56</v>
      </c>
      <c r="H477" t="s">
        <v>26</v>
      </c>
      <c r="I477" t="s">
        <v>11</v>
      </c>
      <c r="J477" t="s">
        <v>27</v>
      </c>
      <c r="K477">
        <v>1</v>
      </c>
      <c r="L477" t="s">
        <v>13</v>
      </c>
    </row>
    <row r="478" spans="1:12" x14ac:dyDescent="0.3">
      <c r="A478" t="str">
        <f>"120825500332"</f>
        <v>120825500332</v>
      </c>
      <c r="B478" t="s">
        <v>1032</v>
      </c>
      <c r="C478" t="s">
        <v>1033</v>
      </c>
      <c r="D478" t="s">
        <v>1034</v>
      </c>
      <c r="E478" s="1">
        <v>41146</v>
      </c>
      <c r="F478" t="s">
        <v>18</v>
      </c>
      <c r="G478" t="s">
        <v>134</v>
      </c>
      <c r="H478" t="s">
        <v>31</v>
      </c>
      <c r="I478" t="s">
        <v>11</v>
      </c>
      <c r="J478" t="s">
        <v>12</v>
      </c>
      <c r="K478">
        <v>1</v>
      </c>
      <c r="L478" t="s">
        <v>13</v>
      </c>
    </row>
    <row r="479" spans="1:12" x14ac:dyDescent="0.3">
      <c r="A479" t="str">
        <f>"120831500868"</f>
        <v>120831500868</v>
      </c>
      <c r="B479" t="s">
        <v>311</v>
      </c>
      <c r="C479" t="s">
        <v>356</v>
      </c>
      <c r="D479" t="s">
        <v>227</v>
      </c>
      <c r="E479" s="1">
        <v>41152</v>
      </c>
      <c r="F479" t="s">
        <v>18</v>
      </c>
      <c r="G479" t="s">
        <v>134</v>
      </c>
      <c r="H479" t="s">
        <v>31</v>
      </c>
      <c r="I479" t="s">
        <v>11</v>
      </c>
      <c r="J479" t="s">
        <v>12</v>
      </c>
      <c r="K479">
        <v>1</v>
      </c>
      <c r="L479" t="s">
        <v>13</v>
      </c>
    </row>
    <row r="480" spans="1:12" x14ac:dyDescent="0.3">
      <c r="A480" t="str">
        <f>"091204550959"</f>
        <v>091204550959</v>
      </c>
      <c r="B480" t="s">
        <v>435</v>
      </c>
      <c r="C480" t="s">
        <v>393</v>
      </c>
      <c r="D480" t="s">
        <v>661</v>
      </c>
      <c r="E480" s="1">
        <v>40151</v>
      </c>
      <c r="F480" t="s">
        <v>18</v>
      </c>
      <c r="G480" t="s">
        <v>56</v>
      </c>
      <c r="H480" t="s">
        <v>22</v>
      </c>
      <c r="I480" t="s">
        <v>11</v>
      </c>
      <c r="J480" t="s">
        <v>12</v>
      </c>
      <c r="K480">
        <v>1</v>
      </c>
      <c r="L480" t="s">
        <v>13</v>
      </c>
    </row>
    <row r="481" spans="1:12" x14ac:dyDescent="0.3">
      <c r="A481" t="str">
        <f>"120622500970"</f>
        <v>120622500970</v>
      </c>
      <c r="B481" t="s">
        <v>48</v>
      </c>
      <c r="C481" t="s">
        <v>482</v>
      </c>
      <c r="D481" t="s">
        <v>50</v>
      </c>
      <c r="E481" s="1">
        <v>41082</v>
      </c>
      <c r="F481" t="s">
        <v>18</v>
      </c>
      <c r="G481" t="s">
        <v>134</v>
      </c>
      <c r="H481" t="s">
        <v>10</v>
      </c>
      <c r="I481" t="s">
        <v>11</v>
      </c>
      <c r="J481" t="s">
        <v>12</v>
      </c>
      <c r="K481">
        <v>1</v>
      </c>
      <c r="L481" t="s">
        <v>13</v>
      </c>
    </row>
    <row r="482" spans="1:12" x14ac:dyDescent="0.3">
      <c r="A482" t="str">
        <f>"130723503551"</f>
        <v>130723503551</v>
      </c>
      <c r="B482" t="s">
        <v>1035</v>
      </c>
      <c r="C482" t="s">
        <v>470</v>
      </c>
      <c r="D482" t="s">
        <v>1036</v>
      </c>
      <c r="E482" s="1">
        <v>41478</v>
      </c>
      <c r="F482" t="s">
        <v>18</v>
      </c>
      <c r="G482" t="s">
        <v>134</v>
      </c>
      <c r="H482" t="s">
        <v>22</v>
      </c>
      <c r="I482" t="s">
        <v>11</v>
      </c>
      <c r="J482" t="s">
        <v>12</v>
      </c>
      <c r="K482">
        <v>1</v>
      </c>
      <c r="L482" t="s">
        <v>13</v>
      </c>
    </row>
    <row r="483" spans="1:12" x14ac:dyDescent="0.3">
      <c r="A483" t="str">
        <f>"170326601172"</f>
        <v>170326601172</v>
      </c>
      <c r="B483" t="s">
        <v>1037</v>
      </c>
      <c r="C483" t="s">
        <v>1038</v>
      </c>
      <c r="D483" t="s">
        <v>1039</v>
      </c>
      <c r="E483" s="1">
        <v>42820</v>
      </c>
      <c r="F483" t="s">
        <v>8</v>
      </c>
      <c r="G483" t="s">
        <v>330</v>
      </c>
      <c r="H483" t="s">
        <v>26</v>
      </c>
      <c r="I483" t="s">
        <v>11</v>
      </c>
      <c r="J483" t="s">
        <v>27</v>
      </c>
      <c r="K483">
        <v>1</v>
      </c>
      <c r="L483" t="s">
        <v>13</v>
      </c>
    </row>
    <row r="484" spans="1:12" x14ac:dyDescent="0.3">
      <c r="A484" t="str">
        <f>"100618551434"</f>
        <v>100618551434</v>
      </c>
      <c r="B484" t="s">
        <v>1040</v>
      </c>
      <c r="C484" t="s">
        <v>93</v>
      </c>
      <c r="D484" t="s">
        <v>1041</v>
      </c>
      <c r="E484" s="1">
        <v>40347</v>
      </c>
      <c r="F484" t="s">
        <v>18</v>
      </c>
      <c r="G484" t="s">
        <v>56</v>
      </c>
      <c r="H484" t="s">
        <v>26</v>
      </c>
      <c r="I484" t="s">
        <v>11</v>
      </c>
      <c r="J484" t="s">
        <v>27</v>
      </c>
      <c r="K484">
        <v>1</v>
      </c>
      <c r="L484" t="s">
        <v>13</v>
      </c>
    </row>
    <row r="485" spans="1:12" x14ac:dyDescent="0.3">
      <c r="A485" t="str">
        <f>"111206503052"</f>
        <v>111206503052</v>
      </c>
      <c r="B485" t="s">
        <v>1042</v>
      </c>
      <c r="C485" t="s">
        <v>350</v>
      </c>
      <c r="D485" t="s">
        <v>1023</v>
      </c>
      <c r="E485" s="1">
        <v>40883</v>
      </c>
      <c r="F485" t="s">
        <v>18</v>
      </c>
      <c r="G485" t="s">
        <v>83</v>
      </c>
      <c r="H485" t="s">
        <v>26</v>
      </c>
      <c r="I485" t="s">
        <v>11</v>
      </c>
      <c r="J485" t="s">
        <v>27</v>
      </c>
      <c r="K485">
        <v>1</v>
      </c>
      <c r="L485" t="s">
        <v>13</v>
      </c>
    </row>
    <row r="486" spans="1:12" x14ac:dyDescent="0.3">
      <c r="A486" t="str">
        <f>"100425650651"</f>
        <v>100425650651</v>
      </c>
      <c r="B486" t="s">
        <v>1043</v>
      </c>
      <c r="C486" t="s">
        <v>251</v>
      </c>
      <c r="D486" t="s">
        <v>119</v>
      </c>
      <c r="E486" s="1">
        <v>40293</v>
      </c>
      <c r="F486" t="s">
        <v>8</v>
      </c>
      <c r="G486" t="s">
        <v>56</v>
      </c>
      <c r="H486" t="s">
        <v>10</v>
      </c>
      <c r="I486" t="s">
        <v>11</v>
      </c>
      <c r="J486" t="s">
        <v>12</v>
      </c>
      <c r="K486">
        <v>1</v>
      </c>
      <c r="L486" t="s">
        <v>13</v>
      </c>
    </row>
    <row r="487" spans="1:12" x14ac:dyDescent="0.3">
      <c r="A487" t="str">
        <f>"111123602377"</f>
        <v>111123602377</v>
      </c>
      <c r="B487" t="s">
        <v>1044</v>
      </c>
      <c r="C487" t="s">
        <v>1045</v>
      </c>
      <c r="D487" t="s">
        <v>1046</v>
      </c>
      <c r="E487" s="1">
        <v>40870</v>
      </c>
      <c r="F487" t="s">
        <v>8</v>
      </c>
      <c r="G487" t="s">
        <v>83</v>
      </c>
      <c r="H487" t="s">
        <v>26</v>
      </c>
      <c r="I487" t="s">
        <v>11</v>
      </c>
      <c r="J487" t="s">
        <v>27</v>
      </c>
      <c r="K487">
        <v>1</v>
      </c>
      <c r="L487" t="s">
        <v>13</v>
      </c>
    </row>
    <row r="488" spans="1:12" x14ac:dyDescent="0.3">
      <c r="A488" t="str">
        <f>"110707501532"</f>
        <v>110707501532</v>
      </c>
      <c r="B488" t="s">
        <v>611</v>
      </c>
      <c r="C488" t="s">
        <v>39</v>
      </c>
      <c r="D488" t="s">
        <v>613</v>
      </c>
      <c r="E488" s="1">
        <v>40731</v>
      </c>
      <c r="F488" t="s">
        <v>18</v>
      </c>
      <c r="G488" t="s">
        <v>83</v>
      </c>
      <c r="H488" t="s">
        <v>31</v>
      </c>
      <c r="I488" t="s">
        <v>11</v>
      </c>
      <c r="J488" t="s">
        <v>12</v>
      </c>
      <c r="K488">
        <v>1</v>
      </c>
      <c r="L488" t="s">
        <v>13</v>
      </c>
    </row>
    <row r="489" spans="1:12" x14ac:dyDescent="0.3">
      <c r="A489" t="str">
        <f>"120718500982"</f>
        <v>120718500982</v>
      </c>
      <c r="B489" t="s">
        <v>715</v>
      </c>
      <c r="C489" t="s">
        <v>1047</v>
      </c>
      <c r="D489" t="s">
        <v>717</v>
      </c>
      <c r="E489" s="1">
        <v>41108</v>
      </c>
      <c r="F489" t="s">
        <v>18</v>
      </c>
      <c r="G489" t="s">
        <v>134</v>
      </c>
      <c r="H489" t="s">
        <v>10</v>
      </c>
      <c r="I489" t="s">
        <v>11</v>
      </c>
      <c r="J489" t="s">
        <v>12</v>
      </c>
      <c r="K489">
        <v>1</v>
      </c>
      <c r="L489" t="s">
        <v>13</v>
      </c>
    </row>
    <row r="490" spans="1:12" x14ac:dyDescent="0.3">
      <c r="A490" t="str">
        <f>"131213604772"</f>
        <v>131213604772</v>
      </c>
      <c r="B490" t="s">
        <v>1048</v>
      </c>
      <c r="C490" t="s">
        <v>560</v>
      </c>
      <c r="D490" t="s">
        <v>1049</v>
      </c>
      <c r="E490" s="1">
        <v>41621</v>
      </c>
      <c r="F490" t="s">
        <v>8</v>
      </c>
      <c r="G490" t="s">
        <v>200</v>
      </c>
      <c r="H490" t="s">
        <v>26</v>
      </c>
      <c r="I490" t="s">
        <v>11</v>
      </c>
      <c r="J490" t="s">
        <v>27</v>
      </c>
      <c r="K490">
        <v>1</v>
      </c>
      <c r="L490" t="s">
        <v>13</v>
      </c>
    </row>
    <row r="491" spans="1:12" x14ac:dyDescent="0.3">
      <c r="A491" t="str">
        <f>"150128605115"</f>
        <v>150128605115</v>
      </c>
      <c r="B491" t="s">
        <v>1048</v>
      </c>
      <c r="C491" t="s">
        <v>813</v>
      </c>
      <c r="D491" t="s">
        <v>1049</v>
      </c>
      <c r="E491" s="1">
        <v>42032</v>
      </c>
      <c r="F491" t="s">
        <v>8</v>
      </c>
      <c r="G491" t="s">
        <v>255</v>
      </c>
      <c r="H491" t="s">
        <v>144</v>
      </c>
      <c r="I491" t="s">
        <v>11</v>
      </c>
      <c r="J491" t="s">
        <v>27</v>
      </c>
      <c r="K491">
        <v>2</v>
      </c>
      <c r="L491" t="s">
        <v>13</v>
      </c>
    </row>
    <row r="492" spans="1:12" x14ac:dyDescent="0.3">
      <c r="A492" t="str">
        <f>"170619505964"</f>
        <v>170619505964</v>
      </c>
      <c r="B492" t="s">
        <v>1050</v>
      </c>
      <c r="C492" t="s">
        <v>316</v>
      </c>
      <c r="D492" t="s">
        <v>1051</v>
      </c>
      <c r="E492" s="1">
        <v>42905</v>
      </c>
      <c r="F492" t="s">
        <v>18</v>
      </c>
      <c r="G492" t="s">
        <v>895</v>
      </c>
      <c r="H492" t="s">
        <v>26</v>
      </c>
      <c r="I492" t="s">
        <v>11</v>
      </c>
      <c r="J492" t="s">
        <v>27</v>
      </c>
      <c r="K492">
        <v>2</v>
      </c>
      <c r="L492" t="s">
        <v>13</v>
      </c>
    </row>
    <row r="493" spans="1:12" x14ac:dyDescent="0.3">
      <c r="A493" t="str">
        <f>"140219050086"</f>
        <v>140219050086</v>
      </c>
      <c r="B493" t="s">
        <v>1052</v>
      </c>
      <c r="C493" t="s">
        <v>1053</v>
      </c>
      <c r="D493" t="s">
        <v>1054</v>
      </c>
      <c r="E493" s="1">
        <v>41689</v>
      </c>
      <c r="F493" t="s">
        <v>18</v>
      </c>
      <c r="G493" t="s">
        <v>233</v>
      </c>
      <c r="H493" t="s">
        <v>26</v>
      </c>
      <c r="I493" t="s">
        <v>11</v>
      </c>
      <c r="J493" t="s">
        <v>27</v>
      </c>
      <c r="K493">
        <v>2</v>
      </c>
      <c r="L493" t="s">
        <v>13</v>
      </c>
    </row>
    <row r="494" spans="1:12" x14ac:dyDescent="0.3">
      <c r="A494" t="str">
        <f>"100226050087"</f>
        <v>100226050087</v>
      </c>
      <c r="B494" t="s">
        <v>1052</v>
      </c>
      <c r="C494" t="s">
        <v>1055</v>
      </c>
      <c r="D494" t="s">
        <v>1054</v>
      </c>
      <c r="E494" s="1">
        <v>40235</v>
      </c>
      <c r="F494" t="s">
        <v>18</v>
      </c>
      <c r="G494" t="s">
        <v>56</v>
      </c>
      <c r="H494" t="s">
        <v>26</v>
      </c>
      <c r="I494" t="s">
        <v>11</v>
      </c>
      <c r="J494" t="s">
        <v>27</v>
      </c>
      <c r="K494">
        <v>1</v>
      </c>
      <c r="L494" t="s">
        <v>13</v>
      </c>
    </row>
    <row r="495" spans="1:12" x14ac:dyDescent="0.3">
      <c r="A495" t="str">
        <f>"101206604759"</f>
        <v>101206604759</v>
      </c>
      <c r="B495" t="s">
        <v>1056</v>
      </c>
      <c r="C495" t="s">
        <v>341</v>
      </c>
      <c r="D495" t="s">
        <v>1057</v>
      </c>
      <c r="E495" s="1">
        <v>40518</v>
      </c>
      <c r="F495" t="s">
        <v>8</v>
      </c>
      <c r="G495" t="s">
        <v>56</v>
      </c>
      <c r="H495" t="s">
        <v>10</v>
      </c>
      <c r="I495" t="s">
        <v>11</v>
      </c>
      <c r="J495" t="s">
        <v>12</v>
      </c>
      <c r="K495">
        <v>1</v>
      </c>
      <c r="L495" t="s">
        <v>13</v>
      </c>
    </row>
    <row r="496" spans="1:12" x14ac:dyDescent="0.3">
      <c r="A496" t="str">
        <f>"100726650688"</f>
        <v>100726650688</v>
      </c>
      <c r="B496" t="s">
        <v>1058</v>
      </c>
      <c r="C496" t="s">
        <v>1059</v>
      </c>
      <c r="D496" t="s">
        <v>133</v>
      </c>
      <c r="E496" s="1">
        <v>40385</v>
      </c>
      <c r="F496" t="s">
        <v>8</v>
      </c>
      <c r="G496" t="s">
        <v>47</v>
      </c>
      <c r="H496" t="s">
        <v>10</v>
      </c>
      <c r="I496" t="s">
        <v>11</v>
      </c>
      <c r="J496" t="s">
        <v>12</v>
      </c>
      <c r="K496">
        <v>1</v>
      </c>
      <c r="L496" t="s">
        <v>13</v>
      </c>
    </row>
    <row r="497" spans="1:12" x14ac:dyDescent="0.3">
      <c r="A497" t="str">
        <f>"111216500934"</f>
        <v>111216500934</v>
      </c>
      <c r="B497" t="s">
        <v>1060</v>
      </c>
      <c r="C497" t="s">
        <v>1061</v>
      </c>
      <c r="D497" t="s">
        <v>1062</v>
      </c>
      <c r="E497" s="1">
        <v>40893</v>
      </c>
      <c r="F497" t="s">
        <v>18</v>
      </c>
      <c r="G497" t="s">
        <v>83</v>
      </c>
      <c r="H497" t="s">
        <v>26</v>
      </c>
      <c r="I497" t="s">
        <v>11</v>
      </c>
      <c r="J497" t="s">
        <v>27</v>
      </c>
      <c r="K497">
        <v>1</v>
      </c>
      <c r="L497" t="s">
        <v>13</v>
      </c>
    </row>
    <row r="498" spans="1:12" x14ac:dyDescent="0.3">
      <c r="A498" t="str">
        <f>"111130601030"</f>
        <v>111130601030</v>
      </c>
      <c r="B498" t="s">
        <v>186</v>
      </c>
      <c r="C498" t="s">
        <v>579</v>
      </c>
      <c r="D498" t="s">
        <v>1063</v>
      </c>
      <c r="E498" s="1">
        <v>40877</v>
      </c>
      <c r="F498" t="s">
        <v>8</v>
      </c>
      <c r="G498" t="s">
        <v>83</v>
      </c>
      <c r="H498" t="s">
        <v>26</v>
      </c>
      <c r="I498" t="s">
        <v>11</v>
      </c>
      <c r="J498" t="s">
        <v>27</v>
      </c>
      <c r="K498">
        <v>1</v>
      </c>
      <c r="L498" t="s">
        <v>13</v>
      </c>
    </row>
    <row r="499" spans="1:12" x14ac:dyDescent="0.3">
      <c r="A499" t="str">
        <f>"101208501283"</f>
        <v>101208501283</v>
      </c>
      <c r="B499" t="s">
        <v>84</v>
      </c>
      <c r="C499" t="s">
        <v>471</v>
      </c>
      <c r="D499" t="s">
        <v>340</v>
      </c>
      <c r="E499" s="1">
        <v>40520</v>
      </c>
      <c r="F499" t="s">
        <v>18</v>
      </c>
      <c r="G499" t="s">
        <v>56</v>
      </c>
      <c r="H499" t="s">
        <v>10</v>
      </c>
      <c r="I499" t="s">
        <v>11</v>
      </c>
      <c r="J499" t="s">
        <v>12</v>
      </c>
      <c r="K499">
        <v>1</v>
      </c>
      <c r="L499" t="s">
        <v>13</v>
      </c>
    </row>
    <row r="500" spans="1:12" x14ac:dyDescent="0.3">
      <c r="A500" t="str">
        <f>"120711501328"</f>
        <v>120711501328</v>
      </c>
      <c r="B500" t="s">
        <v>541</v>
      </c>
      <c r="C500" t="s">
        <v>1064</v>
      </c>
      <c r="D500" t="s">
        <v>874</v>
      </c>
      <c r="E500" s="1">
        <v>41101</v>
      </c>
      <c r="F500" t="s">
        <v>18</v>
      </c>
      <c r="G500" t="s">
        <v>134</v>
      </c>
      <c r="H500" t="s">
        <v>31</v>
      </c>
      <c r="I500" t="s">
        <v>11</v>
      </c>
      <c r="J500" t="s">
        <v>12</v>
      </c>
      <c r="K500">
        <v>1</v>
      </c>
      <c r="L500" t="s">
        <v>13</v>
      </c>
    </row>
    <row r="501" spans="1:12" x14ac:dyDescent="0.3">
      <c r="A501" t="str">
        <f>"170404500706"</f>
        <v>170404500706</v>
      </c>
      <c r="B501" t="s">
        <v>1065</v>
      </c>
      <c r="C501" t="s">
        <v>1066</v>
      </c>
      <c r="D501" t="s">
        <v>1067</v>
      </c>
      <c r="E501" s="1">
        <v>42829</v>
      </c>
      <c r="F501" t="s">
        <v>18</v>
      </c>
      <c r="G501" t="s">
        <v>330</v>
      </c>
      <c r="H501" t="s">
        <v>26</v>
      </c>
      <c r="I501" t="s">
        <v>11</v>
      </c>
      <c r="J501" t="s">
        <v>27</v>
      </c>
      <c r="K501">
        <v>1</v>
      </c>
      <c r="L501" t="s">
        <v>13</v>
      </c>
    </row>
    <row r="502" spans="1:12" x14ac:dyDescent="0.3">
      <c r="A502" t="str">
        <f>"150512501202"</f>
        <v>150512501202</v>
      </c>
      <c r="B502" t="s">
        <v>1065</v>
      </c>
      <c r="C502" t="s">
        <v>964</v>
      </c>
      <c r="D502" t="s">
        <v>1067</v>
      </c>
      <c r="E502" s="1">
        <v>42136</v>
      </c>
      <c r="F502" t="s">
        <v>18</v>
      </c>
      <c r="G502" t="s">
        <v>233</v>
      </c>
      <c r="H502" t="s">
        <v>26</v>
      </c>
      <c r="I502" t="s">
        <v>11</v>
      </c>
      <c r="J502" t="s">
        <v>27</v>
      </c>
      <c r="K502">
        <v>2</v>
      </c>
      <c r="L502" t="s">
        <v>13</v>
      </c>
    </row>
    <row r="503" spans="1:12" x14ac:dyDescent="0.3">
      <c r="A503" t="str">
        <f>"120113501288"</f>
        <v>120113501288</v>
      </c>
      <c r="B503" t="s">
        <v>1068</v>
      </c>
      <c r="C503" t="s">
        <v>66</v>
      </c>
      <c r="D503" t="s">
        <v>1041</v>
      </c>
      <c r="E503" s="1">
        <v>40921</v>
      </c>
      <c r="F503" t="s">
        <v>18</v>
      </c>
      <c r="G503" t="s">
        <v>83</v>
      </c>
      <c r="H503" t="s">
        <v>31</v>
      </c>
      <c r="I503" t="s">
        <v>11</v>
      </c>
      <c r="J503" t="s">
        <v>12</v>
      </c>
      <c r="K503">
        <v>1</v>
      </c>
      <c r="L503" t="s">
        <v>13</v>
      </c>
    </row>
    <row r="504" spans="1:12" x14ac:dyDescent="0.3">
      <c r="A504" t="str">
        <f>"120228602614"</f>
        <v>120228602614</v>
      </c>
      <c r="B504" t="s">
        <v>1069</v>
      </c>
      <c r="C504" t="s">
        <v>213</v>
      </c>
      <c r="D504" t="s">
        <v>1070</v>
      </c>
      <c r="E504" s="1">
        <v>40967</v>
      </c>
      <c r="F504" t="s">
        <v>8</v>
      </c>
      <c r="G504" t="s">
        <v>134</v>
      </c>
      <c r="H504" t="s">
        <v>31</v>
      </c>
      <c r="I504" t="s">
        <v>11</v>
      </c>
      <c r="J504" t="s">
        <v>12</v>
      </c>
      <c r="K504">
        <v>1</v>
      </c>
      <c r="L504" t="s">
        <v>13</v>
      </c>
    </row>
    <row r="505" spans="1:12" x14ac:dyDescent="0.3">
      <c r="A505" t="str">
        <f>"120213500500"</f>
        <v>120213500500</v>
      </c>
      <c r="B505" t="s">
        <v>1071</v>
      </c>
      <c r="C505" t="s">
        <v>967</v>
      </c>
      <c r="D505" t="s">
        <v>981</v>
      </c>
      <c r="E505" s="1">
        <v>40952</v>
      </c>
      <c r="F505" t="s">
        <v>18</v>
      </c>
      <c r="G505" t="s">
        <v>83</v>
      </c>
      <c r="H505" t="s">
        <v>10</v>
      </c>
      <c r="I505" t="s">
        <v>11</v>
      </c>
      <c r="J505" t="s">
        <v>12</v>
      </c>
      <c r="K505">
        <v>1</v>
      </c>
      <c r="L505" t="s">
        <v>13</v>
      </c>
    </row>
    <row r="506" spans="1:12" x14ac:dyDescent="0.3">
      <c r="A506" t="str">
        <f>"120721600985"</f>
        <v>120721600985</v>
      </c>
      <c r="B506" t="s">
        <v>1072</v>
      </c>
      <c r="C506" t="s">
        <v>215</v>
      </c>
      <c r="D506" t="s">
        <v>97</v>
      </c>
      <c r="E506" s="1">
        <v>41111</v>
      </c>
      <c r="F506" t="s">
        <v>8</v>
      </c>
      <c r="G506" t="s">
        <v>83</v>
      </c>
      <c r="H506" t="s">
        <v>10</v>
      </c>
      <c r="I506" t="s">
        <v>11</v>
      </c>
      <c r="J506" t="s">
        <v>12</v>
      </c>
      <c r="K506">
        <v>1</v>
      </c>
      <c r="L506" t="s">
        <v>13</v>
      </c>
    </row>
    <row r="507" spans="1:12" x14ac:dyDescent="0.3">
      <c r="A507" t="str">
        <f>"110623502366"</f>
        <v>110623502366</v>
      </c>
      <c r="B507" t="s">
        <v>169</v>
      </c>
      <c r="C507" t="s">
        <v>1073</v>
      </c>
      <c r="D507" t="s">
        <v>934</v>
      </c>
      <c r="E507" s="1">
        <v>40717</v>
      </c>
      <c r="F507" t="s">
        <v>18</v>
      </c>
      <c r="G507" t="s">
        <v>56</v>
      </c>
      <c r="H507" t="s">
        <v>26</v>
      </c>
      <c r="I507" t="s">
        <v>11</v>
      </c>
      <c r="J507" t="s">
        <v>27</v>
      </c>
      <c r="K507">
        <v>1</v>
      </c>
      <c r="L507" t="s">
        <v>13</v>
      </c>
    </row>
    <row r="508" spans="1:12" x14ac:dyDescent="0.3">
      <c r="A508" t="str">
        <f>"081010651411"</f>
        <v>081010651411</v>
      </c>
      <c r="B508" t="s">
        <v>1074</v>
      </c>
      <c r="C508" t="s">
        <v>442</v>
      </c>
      <c r="D508" t="s">
        <v>258</v>
      </c>
      <c r="E508" s="1">
        <v>39731</v>
      </c>
      <c r="F508" t="s">
        <v>8</v>
      </c>
      <c r="G508" t="s">
        <v>9</v>
      </c>
      <c r="H508" t="s">
        <v>22</v>
      </c>
      <c r="I508" t="s">
        <v>11</v>
      </c>
      <c r="J508" t="s">
        <v>12</v>
      </c>
      <c r="K508">
        <v>1</v>
      </c>
      <c r="L508" t="s">
        <v>13</v>
      </c>
    </row>
    <row r="509" spans="1:12" x14ac:dyDescent="0.3">
      <c r="A509" t="str">
        <f>"110122602686"</f>
        <v>110122602686</v>
      </c>
      <c r="B509" t="s">
        <v>1075</v>
      </c>
      <c r="C509" t="s">
        <v>734</v>
      </c>
      <c r="D509" t="s">
        <v>998</v>
      </c>
      <c r="E509" s="1">
        <v>40565</v>
      </c>
      <c r="F509" t="s">
        <v>8</v>
      </c>
      <c r="G509" t="s">
        <v>56</v>
      </c>
      <c r="H509" t="s">
        <v>31</v>
      </c>
      <c r="I509" t="s">
        <v>11</v>
      </c>
      <c r="J509" t="s">
        <v>12</v>
      </c>
      <c r="K509">
        <v>1</v>
      </c>
      <c r="L509" t="s">
        <v>13</v>
      </c>
    </row>
    <row r="510" spans="1:12" x14ac:dyDescent="0.3">
      <c r="A510" t="str">
        <f>"110526500898"</f>
        <v>110526500898</v>
      </c>
      <c r="B510" t="s">
        <v>1076</v>
      </c>
      <c r="C510" t="s">
        <v>473</v>
      </c>
      <c r="D510" t="s">
        <v>249</v>
      </c>
      <c r="E510" s="1">
        <v>40689</v>
      </c>
      <c r="F510" t="s">
        <v>18</v>
      </c>
      <c r="G510" t="s">
        <v>56</v>
      </c>
      <c r="H510" t="s">
        <v>31</v>
      </c>
      <c r="I510" t="s">
        <v>11</v>
      </c>
      <c r="J510" t="s">
        <v>12</v>
      </c>
      <c r="K510">
        <v>1</v>
      </c>
      <c r="L510" t="s">
        <v>13</v>
      </c>
    </row>
    <row r="511" spans="1:12" x14ac:dyDescent="0.3">
      <c r="A511" t="str">
        <f>"120417600159"</f>
        <v>120417600159</v>
      </c>
      <c r="B511" t="s">
        <v>445</v>
      </c>
      <c r="C511" t="s">
        <v>99</v>
      </c>
      <c r="D511" t="s">
        <v>757</v>
      </c>
      <c r="E511" s="1">
        <v>41016</v>
      </c>
      <c r="F511" t="s">
        <v>8</v>
      </c>
      <c r="G511" t="s">
        <v>83</v>
      </c>
      <c r="H511" t="s">
        <v>10</v>
      </c>
      <c r="I511" t="s">
        <v>11</v>
      </c>
      <c r="J511" t="s">
        <v>12</v>
      </c>
      <c r="K511">
        <v>1</v>
      </c>
      <c r="L511" t="s">
        <v>13</v>
      </c>
    </row>
    <row r="512" spans="1:12" x14ac:dyDescent="0.3">
      <c r="A512" t="str">
        <f>"080419652956"</f>
        <v>080419652956</v>
      </c>
      <c r="B512" t="s">
        <v>632</v>
      </c>
      <c r="C512" t="s">
        <v>1002</v>
      </c>
      <c r="D512" t="s">
        <v>1077</v>
      </c>
      <c r="E512" s="1">
        <v>39557</v>
      </c>
      <c r="F512" t="s">
        <v>8</v>
      </c>
      <c r="G512" t="s">
        <v>9</v>
      </c>
      <c r="H512" t="s">
        <v>31</v>
      </c>
      <c r="I512" t="s">
        <v>11</v>
      </c>
      <c r="J512" t="s">
        <v>12</v>
      </c>
      <c r="K512">
        <v>1</v>
      </c>
      <c r="L512" t="s">
        <v>13</v>
      </c>
    </row>
    <row r="513" spans="1:12" x14ac:dyDescent="0.3">
      <c r="A513" t="str">
        <f>"081213651673"</f>
        <v>081213651673</v>
      </c>
      <c r="B513" t="s">
        <v>1078</v>
      </c>
      <c r="C513" t="s">
        <v>1079</v>
      </c>
      <c r="D513" t="s">
        <v>124</v>
      </c>
      <c r="E513" s="1">
        <v>39795</v>
      </c>
      <c r="F513" t="s">
        <v>8</v>
      </c>
      <c r="G513" t="s">
        <v>9</v>
      </c>
      <c r="H513" t="s">
        <v>31</v>
      </c>
      <c r="I513" t="s">
        <v>11</v>
      </c>
      <c r="J513" t="s">
        <v>12</v>
      </c>
      <c r="K513">
        <v>1</v>
      </c>
      <c r="L513" t="s">
        <v>13</v>
      </c>
    </row>
    <row r="514" spans="1:12" x14ac:dyDescent="0.3">
      <c r="A514" t="str">
        <f>"080516655482"</f>
        <v>080516655482</v>
      </c>
      <c r="B514" t="s">
        <v>1080</v>
      </c>
      <c r="C514" t="s">
        <v>42</v>
      </c>
      <c r="D514" t="s">
        <v>1081</v>
      </c>
      <c r="E514" s="1">
        <v>39584</v>
      </c>
      <c r="F514" t="s">
        <v>8</v>
      </c>
      <c r="G514" t="s">
        <v>9</v>
      </c>
      <c r="H514" t="s">
        <v>31</v>
      </c>
      <c r="I514" t="s">
        <v>11</v>
      </c>
      <c r="J514" t="s">
        <v>12</v>
      </c>
      <c r="K514">
        <v>1</v>
      </c>
      <c r="L514" t="s">
        <v>13</v>
      </c>
    </row>
    <row r="515" spans="1:12" x14ac:dyDescent="0.3">
      <c r="A515" t="str">
        <f>"090329000056"</f>
        <v>090329000056</v>
      </c>
      <c r="B515" t="s">
        <v>798</v>
      </c>
      <c r="C515" t="s">
        <v>1082</v>
      </c>
      <c r="D515" t="s">
        <v>800</v>
      </c>
      <c r="E515" s="1">
        <v>39901</v>
      </c>
      <c r="F515" t="s">
        <v>18</v>
      </c>
      <c r="G515" t="s">
        <v>9</v>
      </c>
      <c r="H515" t="s">
        <v>10</v>
      </c>
      <c r="I515" t="s">
        <v>11</v>
      </c>
      <c r="J515" t="s">
        <v>12</v>
      </c>
      <c r="K515">
        <v>1</v>
      </c>
      <c r="L515" t="s">
        <v>13</v>
      </c>
    </row>
    <row r="516" spans="1:12" x14ac:dyDescent="0.3">
      <c r="A516" t="str">
        <f>"090821554217"</f>
        <v>090821554217</v>
      </c>
      <c r="B516" t="s">
        <v>1083</v>
      </c>
      <c r="C516" t="s">
        <v>471</v>
      </c>
      <c r="D516" t="s">
        <v>340</v>
      </c>
      <c r="E516" s="1">
        <v>40046</v>
      </c>
      <c r="F516" t="s">
        <v>18</v>
      </c>
      <c r="G516" t="s">
        <v>56</v>
      </c>
      <c r="H516" t="s">
        <v>22</v>
      </c>
      <c r="I516" t="s">
        <v>11</v>
      </c>
      <c r="J516" t="s">
        <v>12</v>
      </c>
      <c r="K516">
        <v>1</v>
      </c>
      <c r="L516" t="s">
        <v>13</v>
      </c>
    </row>
    <row r="517" spans="1:12" x14ac:dyDescent="0.3">
      <c r="A517" t="str">
        <f>"100423651084"</f>
        <v>100423651084</v>
      </c>
      <c r="B517" t="s">
        <v>1084</v>
      </c>
      <c r="C517" t="s">
        <v>1002</v>
      </c>
      <c r="D517" t="s">
        <v>1085</v>
      </c>
      <c r="E517" s="1">
        <v>40291</v>
      </c>
      <c r="F517" t="s">
        <v>8</v>
      </c>
      <c r="G517" t="s">
        <v>47</v>
      </c>
      <c r="H517" t="s">
        <v>10</v>
      </c>
      <c r="I517" t="s">
        <v>11</v>
      </c>
      <c r="J517" t="s">
        <v>12</v>
      </c>
      <c r="K517">
        <v>1</v>
      </c>
      <c r="L517" t="s">
        <v>13</v>
      </c>
    </row>
    <row r="518" spans="1:12" x14ac:dyDescent="0.3">
      <c r="A518" t="str">
        <f>"090724650955"</f>
        <v>090724650955</v>
      </c>
      <c r="B518" t="s">
        <v>1086</v>
      </c>
      <c r="C518" t="s">
        <v>1087</v>
      </c>
      <c r="D518" t="s">
        <v>1088</v>
      </c>
      <c r="E518" s="1">
        <v>40018</v>
      </c>
      <c r="F518" t="s">
        <v>8</v>
      </c>
      <c r="G518" t="s">
        <v>47</v>
      </c>
      <c r="H518" t="s">
        <v>26</v>
      </c>
      <c r="I518" t="s">
        <v>11</v>
      </c>
      <c r="J518" t="s">
        <v>27</v>
      </c>
      <c r="K518">
        <v>1</v>
      </c>
      <c r="L518" t="s">
        <v>13</v>
      </c>
    </row>
    <row r="519" spans="1:12" x14ac:dyDescent="0.3">
      <c r="A519" t="str">
        <f>"090826650200"</f>
        <v>090826650200</v>
      </c>
      <c r="B519" t="s">
        <v>1089</v>
      </c>
      <c r="C519" t="s">
        <v>1090</v>
      </c>
      <c r="D519" t="s">
        <v>1091</v>
      </c>
      <c r="E519" s="1">
        <v>40051</v>
      </c>
      <c r="F519" t="s">
        <v>8</v>
      </c>
      <c r="G519" t="s">
        <v>47</v>
      </c>
      <c r="H519" t="s">
        <v>26</v>
      </c>
      <c r="I519" t="s">
        <v>11</v>
      </c>
      <c r="J519" t="s">
        <v>27</v>
      </c>
      <c r="K519">
        <v>1</v>
      </c>
      <c r="L519" t="s">
        <v>13</v>
      </c>
    </row>
    <row r="520" spans="1:12" x14ac:dyDescent="0.3">
      <c r="A520" t="str">
        <f>"101218500646"</f>
        <v>101218500646</v>
      </c>
      <c r="B520" t="s">
        <v>689</v>
      </c>
      <c r="C520" t="s">
        <v>1092</v>
      </c>
      <c r="D520" t="s">
        <v>691</v>
      </c>
      <c r="E520" s="1">
        <v>40530</v>
      </c>
      <c r="F520" t="s">
        <v>18</v>
      </c>
      <c r="G520" t="s">
        <v>56</v>
      </c>
      <c r="H520" t="s">
        <v>26</v>
      </c>
      <c r="I520" t="s">
        <v>11</v>
      </c>
      <c r="J520" t="s">
        <v>27</v>
      </c>
      <c r="K520">
        <v>1</v>
      </c>
      <c r="L520" t="s">
        <v>13</v>
      </c>
    </row>
    <row r="521" spans="1:12" x14ac:dyDescent="0.3">
      <c r="A521" t="str">
        <f>"080909553911"</f>
        <v>080909553911</v>
      </c>
      <c r="B521" t="s">
        <v>1093</v>
      </c>
      <c r="C521" t="s">
        <v>704</v>
      </c>
      <c r="D521" t="s">
        <v>129</v>
      </c>
      <c r="E521" s="1">
        <v>39700</v>
      </c>
      <c r="F521" t="s">
        <v>18</v>
      </c>
      <c r="G521" t="s">
        <v>47</v>
      </c>
      <c r="H521" t="s">
        <v>22</v>
      </c>
      <c r="I521" t="s">
        <v>11</v>
      </c>
      <c r="J521" t="s">
        <v>12</v>
      </c>
      <c r="K521">
        <v>1</v>
      </c>
      <c r="L521" t="s">
        <v>13</v>
      </c>
    </row>
    <row r="522" spans="1:12" x14ac:dyDescent="0.3">
      <c r="A522" t="str">
        <f>"110730500956"</f>
        <v>110730500956</v>
      </c>
      <c r="B522" t="s">
        <v>1094</v>
      </c>
      <c r="C522" t="s">
        <v>136</v>
      </c>
      <c r="D522" t="s">
        <v>1095</v>
      </c>
      <c r="E522" s="1">
        <v>40754</v>
      </c>
      <c r="F522" t="s">
        <v>18</v>
      </c>
      <c r="G522" t="s">
        <v>56</v>
      </c>
      <c r="H522" t="s">
        <v>22</v>
      </c>
      <c r="I522" t="s">
        <v>11</v>
      </c>
      <c r="J522" t="s">
        <v>12</v>
      </c>
      <c r="K522">
        <v>1</v>
      </c>
      <c r="L522" t="s">
        <v>13</v>
      </c>
    </row>
    <row r="523" spans="1:12" x14ac:dyDescent="0.3">
      <c r="A523" t="str">
        <f>"080410000064"</f>
        <v>080410000064</v>
      </c>
      <c r="B523" t="s">
        <v>1096</v>
      </c>
      <c r="C523" t="s">
        <v>1097</v>
      </c>
      <c r="D523" t="s">
        <v>1098</v>
      </c>
      <c r="E523" s="1">
        <v>39548</v>
      </c>
      <c r="F523" t="s">
        <v>18</v>
      </c>
      <c r="G523" t="s">
        <v>9</v>
      </c>
      <c r="H523" t="s">
        <v>26</v>
      </c>
      <c r="I523" t="s">
        <v>11</v>
      </c>
      <c r="J523" t="s">
        <v>27</v>
      </c>
      <c r="K523">
        <v>1</v>
      </c>
      <c r="L523" t="s">
        <v>13</v>
      </c>
    </row>
    <row r="524" spans="1:12" x14ac:dyDescent="0.3">
      <c r="A524" t="str">
        <f>"100922553215"</f>
        <v>100922553215</v>
      </c>
      <c r="B524" t="s">
        <v>720</v>
      </c>
      <c r="C524" t="s">
        <v>1099</v>
      </c>
      <c r="D524" t="s">
        <v>1100</v>
      </c>
      <c r="E524" s="1">
        <v>40443</v>
      </c>
      <c r="F524" t="s">
        <v>18</v>
      </c>
      <c r="G524" t="s">
        <v>56</v>
      </c>
      <c r="H524" t="s">
        <v>26</v>
      </c>
      <c r="I524" t="s">
        <v>11</v>
      </c>
      <c r="J524" t="s">
        <v>27</v>
      </c>
      <c r="K524">
        <v>1</v>
      </c>
      <c r="L524" t="s">
        <v>13</v>
      </c>
    </row>
    <row r="525" spans="1:12" x14ac:dyDescent="0.3">
      <c r="A525" t="str">
        <f>"100720555441"</f>
        <v>100720555441</v>
      </c>
      <c r="B525" t="s">
        <v>523</v>
      </c>
      <c r="C525" t="s">
        <v>1101</v>
      </c>
      <c r="D525" t="s">
        <v>1102</v>
      </c>
      <c r="E525" s="1">
        <v>40379</v>
      </c>
      <c r="F525" t="s">
        <v>18</v>
      </c>
      <c r="G525" t="s">
        <v>56</v>
      </c>
      <c r="H525" t="s">
        <v>31</v>
      </c>
      <c r="I525" t="s">
        <v>11</v>
      </c>
      <c r="J525" t="s">
        <v>12</v>
      </c>
      <c r="K525">
        <v>1</v>
      </c>
      <c r="L525" t="s">
        <v>13</v>
      </c>
    </row>
    <row r="526" spans="1:12" x14ac:dyDescent="0.3">
      <c r="A526" t="str">
        <f>"090309553298"</f>
        <v>090309553298</v>
      </c>
      <c r="B526" t="s">
        <v>1103</v>
      </c>
      <c r="C526" t="s">
        <v>473</v>
      </c>
      <c r="D526" t="s">
        <v>232</v>
      </c>
      <c r="E526" s="1">
        <v>39881</v>
      </c>
      <c r="F526" t="s">
        <v>18</v>
      </c>
      <c r="G526" t="s">
        <v>47</v>
      </c>
      <c r="H526" t="s">
        <v>22</v>
      </c>
      <c r="I526" t="s">
        <v>11</v>
      </c>
      <c r="J526" t="s">
        <v>12</v>
      </c>
      <c r="K526">
        <v>1</v>
      </c>
      <c r="L526" t="s">
        <v>13</v>
      </c>
    </row>
    <row r="527" spans="1:12" x14ac:dyDescent="0.3">
      <c r="A527" t="str">
        <f>"071223652139"</f>
        <v>071223652139</v>
      </c>
      <c r="B527" t="s">
        <v>130</v>
      </c>
      <c r="C527" t="s">
        <v>1079</v>
      </c>
      <c r="D527" t="s">
        <v>131</v>
      </c>
      <c r="E527" s="1">
        <v>39439</v>
      </c>
      <c r="F527" t="s">
        <v>8</v>
      </c>
      <c r="G527" t="s">
        <v>9</v>
      </c>
      <c r="H527" t="s">
        <v>22</v>
      </c>
      <c r="I527" t="s">
        <v>11</v>
      </c>
      <c r="J527" t="s">
        <v>12</v>
      </c>
      <c r="K527">
        <v>1</v>
      </c>
      <c r="L527" t="s">
        <v>13</v>
      </c>
    </row>
    <row r="528" spans="1:12" x14ac:dyDescent="0.3">
      <c r="A528" t="str">
        <f>"080712651623"</f>
        <v>080712651623</v>
      </c>
      <c r="B528" t="s">
        <v>1104</v>
      </c>
      <c r="C528" t="s">
        <v>82</v>
      </c>
      <c r="D528" t="s">
        <v>126</v>
      </c>
      <c r="E528" s="1">
        <v>39641</v>
      </c>
      <c r="F528" t="s">
        <v>8</v>
      </c>
      <c r="G528" t="s">
        <v>9</v>
      </c>
      <c r="H528" t="s">
        <v>10</v>
      </c>
      <c r="I528" t="s">
        <v>11</v>
      </c>
      <c r="J528" t="s">
        <v>12</v>
      </c>
      <c r="K528">
        <v>1</v>
      </c>
      <c r="L528" t="s">
        <v>13</v>
      </c>
    </row>
    <row r="529" spans="1:12" x14ac:dyDescent="0.3">
      <c r="A529" t="str">
        <f>"071124651965"</f>
        <v>071124651965</v>
      </c>
      <c r="B529" t="s">
        <v>1105</v>
      </c>
      <c r="C529" t="s">
        <v>550</v>
      </c>
      <c r="D529" t="s">
        <v>126</v>
      </c>
      <c r="E529" s="1">
        <v>39410</v>
      </c>
      <c r="F529" t="s">
        <v>8</v>
      </c>
      <c r="G529" t="s">
        <v>9</v>
      </c>
      <c r="H529" t="s">
        <v>31</v>
      </c>
      <c r="I529" t="s">
        <v>11</v>
      </c>
      <c r="J529" t="s">
        <v>12</v>
      </c>
      <c r="K529">
        <v>1</v>
      </c>
      <c r="L529" t="s">
        <v>13</v>
      </c>
    </row>
    <row r="530" spans="1:12" x14ac:dyDescent="0.3">
      <c r="A530" t="str">
        <f>"120322500820"</f>
        <v>120322500820</v>
      </c>
      <c r="B530" t="s">
        <v>1106</v>
      </c>
      <c r="C530" t="s">
        <v>570</v>
      </c>
      <c r="D530" t="s">
        <v>661</v>
      </c>
      <c r="E530" s="1">
        <v>40990</v>
      </c>
      <c r="F530" t="s">
        <v>18</v>
      </c>
      <c r="G530" t="s">
        <v>83</v>
      </c>
      <c r="H530" t="s">
        <v>10</v>
      </c>
      <c r="I530" t="s">
        <v>11</v>
      </c>
      <c r="J530" t="s">
        <v>12</v>
      </c>
      <c r="K530">
        <v>1</v>
      </c>
      <c r="L530" t="s">
        <v>13</v>
      </c>
    </row>
    <row r="531" spans="1:12" x14ac:dyDescent="0.3">
      <c r="A531" t="str">
        <f>"080226554461"</f>
        <v>080226554461</v>
      </c>
      <c r="B531" t="s">
        <v>1011</v>
      </c>
      <c r="C531" t="s">
        <v>1107</v>
      </c>
      <c r="D531" t="s">
        <v>1108</v>
      </c>
      <c r="E531" s="1">
        <v>39504</v>
      </c>
      <c r="F531" t="s">
        <v>18</v>
      </c>
      <c r="G531" t="s">
        <v>9</v>
      </c>
      <c r="H531" t="s">
        <v>22</v>
      </c>
      <c r="I531" t="s">
        <v>11</v>
      </c>
      <c r="J531" t="s">
        <v>12</v>
      </c>
      <c r="K531">
        <v>1</v>
      </c>
      <c r="L531" t="s">
        <v>13</v>
      </c>
    </row>
    <row r="532" spans="1:12" x14ac:dyDescent="0.3">
      <c r="A532" t="str">
        <f>"080725654778"</f>
        <v>080725654778</v>
      </c>
      <c r="B532" t="s">
        <v>1109</v>
      </c>
      <c r="C532" t="s">
        <v>341</v>
      </c>
      <c r="D532" t="s">
        <v>1110</v>
      </c>
      <c r="E532" s="1">
        <v>39654</v>
      </c>
      <c r="F532" t="s">
        <v>8</v>
      </c>
      <c r="G532" t="s">
        <v>9</v>
      </c>
      <c r="H532" t="s">
        <v>10</v>
      </c>
      <c r="I532" t="s">
        <v>11</v>
      </c>
      <c r="J532" t="s">
        <v>12</v>
      </c>
      <c r="K532">
        <v>1</v>
      </c>
      <c r="L532" t="s">
        <v>13</v>
      </c>
    </row>
    <row r="533" spans="1:12" x14ac:dyDescent="0.3">
      <c r="A533" t="str">
        <f>"071205553482"</f>
        <v>071205553482</v>
      </c>
      <c r="B533" t="s">
        <v>1111</v>
      </c>
      <c r="C533" t="s">
        <v>1112</v>
      </c>
      <c r="D533" t="s">
        <v>1113</v>
      </c>
      <c r="E533" s="1">
        <v>39421</v>
      </c>
      <c r="F533" t="s">
        <v>18</v>
      </c>
      <c r="G533" t="s">
        <v>9</v>
      </c>
      <c r="H533" t="s">
        <v>26</v>
      </c>
      <c r="I533" t="s">
        <v>11</v>
      </c>
      <c r="J533" t="s">
        <v>27</v>
      </c>
      <c r="K533">
        <v>1</v>
      </c>
      <c r="L533" t="s">
        <v>13</v>
      </c>
    </row>
    <row r="534" spans="1:12" x14ac:dyDescent="0.3">
      <c r="A534" t="str">
        <f>"081006652021"</f>
        <v>081006652021</v>
      </c>
      <c r="B534" t="s">
        <v>1114</v>
      </c>
      <c r="C534" t="s">
        <v>1115</v>
      </c>
      <c r="D534" t="s">
        <v>1116</v>
      </c>
      <c r="E534" s="1">
        <v>39727</v>
      </c>
      <c r="F534" t="s">
        <v>8</v>
      </c>
      <c r="G534" t="s">
        <v>9</v>
      </c>
      <c r="H534" t="s">
        <v>26</v>
      </c>
      <c r="I534" t="s">
        <v>11</v>
      </c>
      <c r="J534" t="s">
        <v>27</v>
      </c>
      <c r="K534">
        <v>1</v>
      </c>
      <c r="L534" t="s">
        <v>13</v>
      </c>
    </row>
    <row r="535" spans="1:12" x14ac:dyDescent="0.3">
      <c r="A535" t="str">
        <f>"080331555034"</f>
        <v>080331555034</v>
      </c>
      <c r="B535" t="s">
        <v>135</v>
      </c>
      <c r="C535" t="s">
        <v>335</v>
      </c>
      <c r="D535" t="s">
        <v>137</v>
      </c>
      <c r="E535" s="1">
        <v>39538</v>
      </c>
      <c r="F535" t="s">
        <v>18</v>
      </c>
      <c r="G535" t="s">
        <v>9</v>
      </c>
      <c r="H535" t="s">
        <v>26</v>
      </c>
      <c r="I535" t="s">
        <v>11</v>
      </c>
      <c r="J535" t="s">
        <v>27</v>
      </c>
      <c r="K535">
        <v>1</v>
      </c>
      <c r="L535" t="s">
        <v>13</v>
      </c>
    </row>
    <row r="536" spans="1:12" x14ac:dyDescent="0.3">
      <c r="A536" t="str">
        <f>"080518554373"</f>
        <v>080518554373</v>
      </c>
      <c r="B536" t="s">
        <v>163</v>
      </c>
      <c r="C536" t="s">
        <v>1117</v>
      </c>
      <c r="D536" t="s">
        <v>165</v>
      </c>
      <c r="E536" s="1">
        <v>39586</v>
      </c>
      <c r="F536" t="s">
        <v>18</v>
      </c>
      <c r="G536" t="s">
        <v>9</v>
      </c>
      <c r="H536" t="s">
        <v>26</v>
      </c>
      <c r="I536" t="s">
        <v>11</v>
      </c>
      <c r="J536" t="s">
        <v>27</v>
      </c>
      <c r="K536">
        <v>1</v>
      </c>
      <c r="L536" t="s">
        <v>13</v>
      </c>
    </row>
    <row r="537" spans="1:12" x14ac:dyDescent="0.3">
      <c r="A537" t="str">
        <f>"080206550985"</f>
        <v>080206550985</v>
      </c>
      <c r="B537" t="s">
        <v>1118</v>
      </c>
      <c r="C537" t="s">
        <v>1119</v>
      </c>
      <c r="D537" t="s">
        <v>308</v>
      </c>
      <c r="E537" s="1">
        <v>39484</v>
      </c>
      <c r="F537" t="s">
        <v>18</v>
      </c>
      <c r="G537" t="s">
        <v>9</v>
      </c>
      <c r="H537" t="s">
        <v>26</v>
      </c>
      <c r="I537" t="s">
        <v>11</v>
      </c>
      <c r="J537" t="s">
        <v>27</v>
      </c>
      <c r="K537">
        <v>1</v>
      </c>
      <c r="L537" t="s">
        <v>13</v>
      </c>
    </row>
    <row r="538" spans="1:12" x14ac:dyDescent="0.3">
      <c r="A538" t="str">
        <f>"061027651024"</f>
        <v>061027651024</v>
      </c>
      <c r="B538" t="s">
        <v>1120</v>
      </c>
      <c r="C538" t="s">
        <v>1121</v>
      </c>
      <c r="D538" t="s">
        <v>1122</v>
      </c>
      <c r="E538" s="1">
        <v>39017</v>
      </c>
      <c r="F538" t="s">
        <v>8</v>
      </c>
      <c r="G538" t="s">
        <v>9</v>
      </c>
      <c r="H538" t="s">
        <v>22</v>
      </c>
      <c r="I538" t="s">
        <v>11</v>
      </c>
      <c r="J538" t="s">
        <v>12</v>
      </c>
      <c r="K538">
        <v>1</v>
      </c>
      <c r="L538" t="s">
        <v>13</v>
      </c>
    </row>
    <row r="539" spans="1:12" x14ac:dyDescent="0.3">
      <c r="A539" t="str">
        <f>"121217603020"</f>
        <v>121217603020</v>
      </c>
      <c r="B539" t="s">
        <v>349</v>
      </c>
      <c r="C539" t="s">
        <v>734</v>
      </c>
      <c r="D539" t="s">
        <v>295</v>
      </c>
      <c r="E539" s="1">
        <v>41260</v>
      </c>
      <c r="F539" t="s">
        <v>8</v>
      </c>
      <c r="G539" t="s">
        <v>134</v>
      </c>
      <c r="H539" t="s">
        <v>144</v>
      </c>
      <c r="I539" t="s">
        <v>11</v>
      </c>
      <c r="J539" t="s">
        <v>27</v>
      </c>
      <c r="K539">
        <v>1</v>
      </c>
      <c r="L539" t="s">
        <v>13</v>
      </c>
    </row>
    <row r="540" spans="1:12" x14ac:dyDescent="0.3">
      <c r="A540" t="str">
        <f>"100721652974"</f>
        <v>100721652974</v>
      </c>
      <c r="B540" t="s">
        <v>1123</v>
      </c>
      <c r="C540" t="s">
        <v>213</v>
      </c>
      <c r="D540" t="s">
        <v>246</v>
      </c>
      <c r="E540" s="1">
        <v>40380</v>
      </c>
      <c r="F540" t="s">
        <v>8</v>
      </c>
      <c r="G540" t="s">
        <v>47</v>
      </c>
      <c r="H540" t="s">
        <v>10</v>
      </c>
      <c r="I540" t="s">
        <v>11</v>
      </c>
      <c r="J540" t="s">
        <v>12</v>
      </c>
      <c r="K540">
        <v>1</v>
      </c>
      <c r="L540" t="s">
        <v>13</v>
      </c>
    </row>
    <row r="541" spans="1:12" x14ac:dyDescent="0.3">
      <c r="A541" t="str">
        <f>"100422651316"</f>
        <v>100422651316</v>
      </c>
      <c r="B541" t="s">
        <v>1124</v>
      </c>
      <c r="C541" t="s">
        <v>747</v>
      </c>
      <c r="D541" t="s">
        <v>771</v>
      </c>
      <c r="E541" s="1">
        <v>40290</v>
      </c>
      <c r="F541" t="s">
        <v>8</v>
      </c>
      <c r="G541" t="s">
        <v>56</v>
      </c>
      <c r="H541" t="s">
        <v>10</v>
      </c>
      <c r="I541" t="s">
        <v>11</v>
      </c>
      <c r="J541" t="s">
        <v>12</v>
      </c>
      <c r="K541">
        <v>1</v>
      </c>
      <c r="L541" t="s">
        <v>13</v>
      </c>
    </row>
    <row r="542" spans="1:12" x14ac:dyDescent="0.3">
      <c r="A542" t="str">
        <f>"100517551891"</f>
        <v>100517551891</v>
      </c>
      <c r="B542" t="s">
        <v>1013</v>
      </c>
      <c r="C542" t="s">
        <v>482</v>
      </c>
      <c r="D542" t="s">
        <v>313</v>
      </c>
      <c r="E542" s="1">
        <v>40315</v>
      </c>
      <c r="F542" t="s">
        <v>18</v>
      </c>
      <c r="G542" t="s">
        <v>47</v>
      </c>
      <c r="H542" t="s">
        <v>31</v>
      </c>
      <c r="I542" t="s">
        <v>11</v>
      </c>
      <c r="J542" t="s">
        <v>12</v>
      </c>
      <c r="K542">
        <v>1</v>
      </c>
      <c r="L542" t="s">
        <v>13</v>
      </c>
    </row>
    <row r="543" spans="1:12" x14ac:dyDescent="0.3">
      <c r="A543" t="str">
        <f>"100314650452"</f>
        <v>100314650452</v>
      </c>
      <c r="B543" t="s">
        <v>784</v>
      </c>
      <c r="C543" t="s">
        <v>619</v>
      </c>
      <c r="D543" t="s">
        <v>786</v>
      </c>
      <c r="E543" s="1">
        <v>40251</v>
      </c>
      <c r="F543" t="s">
        <v>8</v>
      </c>
      <c r="G543" t="s">
        <v>47</v>
      </c>
      <c r="H543" t="s">
        <v>26</v>
      </c>
      <c r="I543" t="s">
        <v>11</v>
      </c>
      <c r="J543" t="s">
        <v>27</v>
      </c>
      <c r="K543">
        <v>1</v>
      </c>
      <c r="L543" t="s">
        <v>13</v>
      </c>
    </row>
    <row r="544" spans="1:12" x14ac:dyDescent="0.3">
      <c r="A544" t="str">
        <f>"081005551369"</f>
        <v>081005551369</v>
      </c>
      <c r="B544" t="s">
        <v>1125</v>
      </c>
      <c r="C544" t="s">
        <v>470</v>
      </c>
      <c r="D544" t="s">
        <v>505</v>
      </c>
      <c r="E544" s="1">
        <v>39726</v>
      </c>
      <c r="F544" t="s">
        <v>18</v>
      </c>
      <c r="G544" t="s">
        <v>9</v>
      </c>
      <c r="H544" t="s">
        <v>31</v>
      </c>
      <c r="I544" t="s">
        <v>11</v>
      </c>
      <c r="J544" t="s">
        <v>12</v>
      </c>
      <c r="K544">
        <v>1</v>
      </c>
      <c r="L544" t="s">
        <v>13</v>
      </c>
    </row>
    <row r="545" spans="1:12" x14ac:dyDescent="0.3">
      <c r="A545" t="str">
        <f>"090128553978"</f>
        <v>090128553978</v>
      </c>
      <c r="B545" t="s">
        <v>1126</v>
      </c>
      <c r="C545" t="s">
        <v>1127</v>
      </c>
      <c r="D545" t="s">
        <v>1128</v>
      </c>
      <c r="E545" s="1">
        <v>39841</v>
      </c>
      <c r="F545" t="s">
        <v>18</v>
      </c>
      <c r="G545" t="s">
        <v>9</v>
      </c>
      <c r="H545" t="s">
        <v>31</v>
      </c>
      <c r="I545" t="s">
        <v>11</v>
      </c>
      <c r="J545" t="s">
        <v>12</v>
      </c>
      <c r="K545">
        <v>1</v>
      </c>
      <c r="L545" t="s">
        <v>13</v>
      </c>
    </row>
    <row r="546" spans="1:12" x14ac:dyDescent="0.3">
      <c r="A546" t="str">
        <f>"100724652623"</f>
        <v>100724652623</v>
      </c>
      <c r="B546" t="s">
        <v>1129</v>
      </c>
      <c r="C546" t="s">
        <v>33</v>
      </c>
      <c r="D546" t="s">
        <v>131</v>
      </c>
      <c r="E546" s="1">
        <v>40383</v>
      </c>
      <c r="F546" t="s">
        <v>8</v>
      </c>
      <c r="G546" t="s">
        <v>56</v>
      </c>
      <c r="H546" t="s">
        <v>31</v>
      </c>
      <c r="I546" t="s">
        <v>11</v>
      </c>
      <c r="J546" t="s">
        <v>12</v>
      </c>
      <c r="K546">
        <v>1</v>
      </c>
      <c r="L546" t="s">
        <v>13</v>
      </c>
    </row>
    <row r="547" spans="1:12" x14ac:dyDescent="0.3">
      <c r="A547" t="str">
        <f>"120207601097"</f>
        <v>120207601097</v>
      </c>
      <c r="B547" t="s">
        <v>1130</v>
      </c>
      <c r="C547" t="s">
        <v>1131</v>
      </c>
      <c r="D547" t="s">
        <v>1077</v>
      </c>
      <c r="E547" s="1">
        <v>40946</v>
      </c>
      <c r="F547" t="s">
        <v>8</v>
      </c>
      <c r="G547" t="s">
        <v>134</v>
      </c>
      <c r="H547" t="s">
        <v>22</v>
      </c>
      <c r="I547" t="s">
        <v>11</v>
      </c>
      <c r="J547" t="s">
        <v>12</v>
      </c>
      <c r="K547">
        <v>1</v>
      </c>
      <c r="L547" t="s">
        <v>13</v>
      </c>
    </row>
    <row r="548" spans="1:12" x14ac:dyDescent="0.3">
      <c r="A548" t="str">
        <f>"101005652151"</f>
        <v>101005652151</v>
      </c>
      <c r="B548" t="s">
        <v>837</v>
      </c>
      <c r="C548" t="s">
        <v>42</v>
      </c>
      <c r="D548" t="s">
        <v>838</v>
      </c>
      <c r="E548" s="1">
        <v>40456</v>
      </c>
      <c r="F548" t="s">
        <v>8</v>
      </c>
      <c r="G548" t="s">
        <v>56</v>
      </c>
      <c r="H548" t="s">
        <v>31</v>
      </c>
      <c r="I548" t="s">
        <v>11</v>
      </c>
      <c r="J548" t="s">
        <v>12</v>
      </c>
      <c r="K548">
        <v>1</v>
      </c>
      <c r="L548" t="s">
        <v>13</v>
      </c>
    </row>
    <row r="549" spans="1:12" x14ac:dyDescent="0.3">
      <c r="A549" t="str">
        <f>"080427553634"</f>
        <v>080427553634</v>
      </c>
      <c r="B549" t="s">
        <v>1132</v>
      </c>
      <c r="C549" t="s">
        <v>136</v>
      </c>
      <c r="D549" t="s">
        <v>17</v>
      </c>
      <c r="E549" s="1">
        <v>39565</v>
      </c>
      <c r="F549" t="s">
        <v>18</v>
      </c>
      <c r="G549" t="s">
        <v>9</v>
      </c>
      <c r="H549" t="s">
        <v>31</v>
      </c>
      <c r="I549" t="s">
        <v>11</v>
      </c>
      <c r="J549" t="s">
        <v>12</v>
      </c>
      <c r="K549">
        <v>1</v>
      </c>
      <c r="L549" t="s">
        <v>13</v>
      </c>
    </row>
    <row r="550" spans="1:12" x14ac:dyDescent="0.3">
      <c r="A550" t="str">
        <f>"111120600939"</f>
        <v>111120600939</v>
      </c>
      <c r="B550" t="s">
        <v>1133</v>
      </c>
      <c r="C550" t="s">
        <v>442</v>
      </c>
      <c r="D550" t="s">
        <v>59</v>
      </c>
      <c r="E550" s="1">
        <v>40867</v>
      </c>
      <c r="F550" t="s">
        <v>8</v>
      </c>
      <c r="G550" t="s">
        <v>83</v>
      </c>
      <c r="H550" t="s">
        <v>10</v>
      </c>
      <c r="I550" t="s">
        <v>11</v>
      </c>
      <c r="J550" t="s">
        <v>12</v>
      </c>
      <c r="K550">
        <v>1</v>
      </c>
      <c r="L550" t="s">
        <v>13</v>
      </c>
    </row>
    <row r="551" spans="1:12" x14ac:dyDescent="0.3">
      <c r="A551" t="str">
        <f>"110122500990"</f>
        <v>110122500990</v>
      </c>
      <c r="B551" t="s">
        <v>1134</v>
      </c>
      <c r="C551" t="s">
        <v>102</v>
      </c>
      <c r="D551" t="s">
        <v>610</v>
      </c>
      <c r="E551" s="1">
        <v>40565</v>
      </c>
      <c r="F551" t="s">
        <v>18</v>
      </c>
      <c r="G551" t="s">
        <v>83</v>
      </c>
      <c r="H551" t="s">
        <v>31</v>
      </c>
      <c r="I551" t="s">
        <v>11</v>
      </c>
      <c r="J551" t="s">
        <v>12</v>
      </c>
      <c r="K551">
        <v>1</v>
      </c>
      <c r="L551" t="s">
        <v>13</v>
      </c>
    </row>
    <row r="552" spans="1:12" x14ac:dyDescent="0.3">
      <c r="A552" t="str">
        <f>"110117500587"</f>
        <v>110117500587</v>
      </c>
      <c r="B552" t="s">
        <v>1135</v>
      </c>
      <c r="C552" t="s">
        <v>29</v>
      </c>
      <c r="D552" t="s">
        <v>30</v>
      </c>
      <c r="E552" s="1">
        <v>40560</v>
      </c>
      <c r="F552" t="s">
        <v>18</v>
      </c>
      <c r="G552" t="s">
        <v>56</v>
      </c>
      <c r="H552" t="s">
        <v>10</v>
      </c>
      <c r="I552" t="s">
        <v>11</v>
      </c>
      <c r="J552" t="s">
        <v>12</v>
      </c>
      <c r="K552">
        <v>1</v>
      </c>
      <c r="L552" t="s">
        <v>13</v>
      </c>
    </row>
    <row r="553" spans="1:12" x14ac:dyDescent="0.3">
      <c r="A553" t="str">
        <f>"110823501365"</f>
        <v>110823501365</v>
      </c>
      <c r="B553" t="s">
        <v>1136</v>
      </c>
      <c r="C553" t="s">
        <v>239</v>
      </c>
      <c r="D553" t="s">
        <v>1137</v>
      </c>
      <c r="E553" s="1">
        <v>40778</v>
      </c>
      <c r="F553" t="s">
        <v>18</v>
      </c>
      <c r="G553" t="s">
        <v>83</v>
      </c>
      <c r="H553" t="s">
        <v>26</v>
      </c>
      <c r="I553" t="s">
        <v>11</v>
      </c>
      <c r="J553" t="s">
        <v>27</v>
      </c>
      <c r="K553">
        <v>1</v>
      </c>
      <c r="L553" t="s">
        <v>13</v>
      </c>
    </row>
    <row r="554" spans="1:12" x14ac:dyDescent="0.3">
      <c r="A554" t="str">
        <f>"101107502173"</f>
        <v>101107502173</v>
      </c>
      <c r="B554" t="s">
        <v>1138</v>
      </c>
      <c r="C554" t="s">
        <v>636</v>
      </c>
      <c r="D554" t="s">
        <v>1139</v>
      </c>
      <c r="E554" s="1">
        <v>40489</v>
      </c>
      <c r="F554" t="s">
        <v>18</v>
      </c>
      <c r="G554" t="s">
        <v>56</v>
      </c>
      <c r="H554" t="s">
        <v>26</v>
      </c>
      <c r="I554" t="s">
        <v>11</v>
      </c>
      <c r="J554" t="s">
        <v>27</v>
      </c>
      <c r="K554">
        <v>1</v>
      </c>
      <c r="L554" t="s">
        <v>13</v>
      </c>
    </row>
    <row r="555" spans="1:12" x14ac:dyDescent="0.3">
      <c r="A555" t="str">
        <f>"101014651519"</f>
        <v>101014651519</v>
      </c>
      <c r="B555" t="s">
        <v>1140</v>
      </c>
      <c r="C555" t="s">
        <v>42</v>
      </c>
      <c r="D555" t="s">
        <v>1141</v>
      </c>
      <c r="E555" s="1">
        <v>40465</v>
      </c>
      <c r="F555" t="s">
        <v>8</v>
      </c>
      <c r="G555" t="s">
        <v>56</v>
      </c>
      <c r="H555" t="s">
        <v>10</v>
      </c>
      <c r="I555" t="s">
        <v>11</v>
      </c>
      <c r="J555" t="s">
        <v>12</v>
      </c>
      <c r="K555">
        <v>1</v>
      </c>
      <c r="L555" t="s">
        <v>13</v>
      </c>
    </row>
    <row r="556" spans="1:12" x14ac:dyDescent="0.3">
      <c r="A556" t="str">
        <f>"110831601216"</f>
        <v>110831601216</v>
      </c>
      <c r="B556" t="s">
        <v>1142</v>
      </c>
      <c r="C556" t="s">
        <v>619</v>
      </c>
      <c r="D556" t="s">
        <v>786</v>
      </c>
      <c r="E556" s="1">
        <v>40786</v>
      </c>
      <c r="F556" t="s">
        <v>8</v>
      </c>
      <c r="G556" t="s">
        <v>83</v>
      </c>
      <c r="H556" t="s">
        <v>31</v>
      </c>
      <c r="I556" t="s">
        <v>11</v>
      </c>
      <c r="J556" t="s">
        <v>12</v>
      </c>
      <c r="K556">
        <v>1</v>
      </c>
      <c r="L556" t="s">
        <v>13</v>
      </c>
    </row>
    <row r="557" spans="1:12" x14ac:dyDescent="0.3">
      <c r="A557" t="str">
        <f>"110213601137"</f>
        <v>110213601137</v>
      </c>
      <c r="B557" t="s">
        <v>504</v>
      </c>
      <c r="C557" t="s">
        <v>251</v>
      </c>
      <c r="D557" t="s">
        <v>34</v>
      </c>
      <c r="E557" s="1">
        <v>40587</v>
      </c>
      <c r="F557" t="s">
        <v>8</v>
      </c>
      <c r="G557" t="s">
        <v>56</v>
      </c>
      <c r="H557" t="s">
        <v>10</v>
      </c>
      <c r="I557" t="s">
        <v>11</v>
      </c>
      <c r="J557" t="s">
        <v>12</v>
      </c>
      <c r="K557">
        <v>1</v>
      </c>
      <c r="L557" t="s">
        <v>13</v>
      </c>
    </row>
    <row r="558" spans="1:12" x14ac:dyDescent="0.3">
      <c r="A558" t="str">
        <f>"101201601330"</f>
        <v>101201601330</v>
      </c>
      <c r="B558" t="s">
        <v>1143</v>
      </c>
      <c r="C558" t="s">
        <v>399</v>
      </c>
      <c r="D558" t="s">
        <v>133</v>
      </c>
      <c r="E558" s="1">
        <v>40513</v>
      </c>
      <c r="F558" t="s">
        <v>8</v>
      </c>
      <c r="G558" t="s">
        <v>56</v>
      </c>
      <c r="H558" t="s">
        <v>10</v>
      </c>
      <c r="I558" t="s">
        <v>11</v>
      </c>
      <c r="J558" t="s">
        <v>12</v>
      </c>
      <c r="K558">
        <v>1</v>
      </c>
      <c r="L558" t="s">
        <v>13</v>
      </c>
    </row>
    <row r="559" spans="1:12" x14ac:dyDescent="0.3">
      <c r="A559" t="str">
        <f>"111009500354"</f>
        <v>111009500354</v>
      </c>
      <c r="B559" t="s">
        <v>1144</v>
      </c>
      <c r="C559" t="s">
        <v>1145</v>
      </c>
      <c r="D559" t="s">
        <v>1146</v>
      </c>
      <c r="E559" s="1">
        <v>40825</v>
      </c>
      <c r="F559" t="s">
        <v>18</v>
      </c>
      <c r="G559" t="s">
        <v>83</v>
      </c>
      <c r="H559" t="s">
        <v>26</v>
      </c>
      <c r="I559" t="s">
        <v>11</v>
      </c>
      <c r="J559" t="s">
        <v>27</v>
      </c>
      <c r="K559">
        <v>1</v>
      </c>
      <c r="L559" t="s">
        <v>13</v>
      </c>
    </row>
    <row r="560" spans="1:12" x14ac:dyDescent="0.3">
      <c r="A560" t="str">
        <f>"080315653848"</f>
        <v>080315653848</v>
      </c>
      <c r="B560" t="s">
        <v>1147</v>
      </c>
      <c r="C560" t="s">
        <v>58</v>
      </c>
      <c r="D560" t="s">
        <v>728</v>
      </c>
      <c r="E560" s="1">
        <v>39522</v>
      </c>
      <c r="F560" t="s">
        <v>8</v>
      </c>
      <c r="G560" t="s">
        <v>9</v>
      </c>
      <c r="H560" t="s">
        <v>22</v>
      </c>
      <c r="I560" t="s">
        <v>11</v>
      </c>
      <c r="J560" t="s">
        <v>12</v>
      </c>
      <c r="K560">
        <v>1</v>
      </c>
      <c r="L560" t="s">
        <v>13</v>
      </c>
    </row>
    <row r="561" spans="1:12" x14ac:dyDescent="0.3">
      <c r="A561" t="str">
        <f>"110628600908"</f>
        <v>110628600908</v>
      </c>
      <c r="B561" t="s">
        <v>923</v>
      </c>
      <c r="C561" t="s">
        <v>1148</v>
      </c>
      <c r="D561" t="s">
        <v>925</v>
      </c>
      <c r="E561" s="1">
        <v>40722</v>
      </c>
      <c r="F561" t="s">
        <v>8</v>
      </c>
      <c r="G561" t="s">
        <v>83</v>
      </c>
      <c r="H561" t="s">
        <v>26</v>
      </c>
      <c r="I561" t="s">
        <v>11</v>
      </c>
      <c r="J561" t="s">
        <v>27</v>
      </c>
      <c r="K561">
        <v>1</v>
      </c>
      <c r="L561" t="s">
        <v>13</v>
      </c>
    </row>
    <row r="562" spans="1:12" x14ac:dyDescent="0.3">
      <c r="A562" t="str">
        <f>"090727652148"</f>
        <v>090727652148</v>
      </c>
      <c r="B562" t="s">
        <v>1149</v>
      </c>
      <c r="C562" t="s">
        <v>99</v>
      </c>
      <c r="D562" t="s">
        <v>246</v>
      </c>
      <c r="E562" s="1">
        <v>40021</v>
      </c>
      <c r="F562" t="s">
        <v>8</v>
      </c>
      <c r="G562" t="s">
        <v>56</v>
      </c>
      <c r="H562" t="s">
        <v>31</v>
      </c>
      <c r="I562" t="s">
        <v>11</v>
      </c>
      <c r="J562" t="s">
        <v>12</v>
      </c>
      <c r="K562">
        <v>1</v>
      </c>
      <c r="L562" t="s">
        <v>13</v>
      </c>
    </row>
    <row r="563" spans="1:12" x14ac:dyDescent="0.3">
      <c r="A563" t="str">
        <f>"080720651934"</f>
        <v>080720651934</v>
      </c>
      <c r="B563" t="s">
        <v>1150</v>
      </c>
      <c r="C563" t="s">
        <v>58</v>
      </c>
      <c r="D563" t="s">
        <v>246</v>
      </c>
      <c r="E563" s="1">
        <v>39649</v>
      </c>
      <c r="F563" t="s">
        <v>8</v>
      </c>
      <c r="G563" t="s">
        <v>9</v>
      </c>
      <c r="H563" t="s">
        <v>10</v>
      </c>
      <c r="I563" t="s">
        <v>11</v>
      </c>
      <c r="J563" t="s">
        <v>12</v>
      </c>
      <c r="K563">
        <v>1</v>
      </c>
      <c r="L563" t="s">
        <v>13</v>
      </c>
    </row>
    <row r="564" spans="1:12" x14ac:dyDescent="0.3">
      <c r="A564" t="str">
        <f>"080606654304"</f>
        <v>080606654304</v>
      </c>
      <c r="B564" t="s">
        <v>1151</v>
      </c>
      <c r="C564" t="s">
        <v>444</v>
      </c>
      <c r="D564" t="s">
        <v>385</v>
      </c>
      <c r="E564" s="1">
        <v>39605</v>
      </c>
      <c r="F564" t="s">
        <v>8</v>
      </c>
      <c r="G564" t="s">
        <v>9</v>
      </c>
      <c r="H564" t="s">
        <v>10</v>
      </c>
      <c r="I564" t="s">
        <v>11</v>
      </c>
      <c r="J564" t="s">
        <v>12</v>
      </c>
      <c r="K564">
        <v>1</v>
      </c>
      <c r="L564" t="s">
        <v>13</v>
      </c>
    </row>
    <row r="565" spans="1:12" x14ac:dyDescent="0.3">
      <c r="A565" t="str">
        <f>"080427551083"</f>
        <v>080427551083</v>
      </c>
      <c r="B565" t="s">
        <v>1084</v>
      </c>
      <c r="C565" t="s">
        <v>704</v>
      </c>
      <c r="D565" t="s">
        <v>1152</v>
      </c>
      <c r="E565" s="1">
        <v>39565</v>
      </c>
      <c r="F565" t="s">
        <v>18</v>
      </c>
      <c r="G565" t="s">
        <v>9</v>
      </c>
      <c r="H565" t="s">
        <v>10</v>
      </c>
      <c r="I565" t="s">
        <v>11</v>
      </c>
      <c r="J565" t="s">
        <v>12</v>
      </c>
      <c r="K565">
        <v>1</v>
      </c>
      <c r="L565" t="s">
        <v>13</v>
      </c>
    </row>
    <row r="566" spans="1:12" x14ac:dyDescent="0.3">
      <c r="A566" t="str">
        <f>"100312551301"</f>
        <v>100312551301</v>
      </c>
      <c r="B566" t="s">
        <v>1153</v>
      </c>
      <c r="C566" t="s">
        <v>1154</v>
      </c>
      <c r="D566" t="s">
        <v>1155</v>
      </c>
      <c r="E566" s="1">
        <v>40249</v>
      </c>
      <c r="F566" t="s">
        <v>18</v>
      </c>
      <c r="G566" t="s">
        <v>56</v>
      </c>
      <c r="H566" t="s">
        <v>31</v>
      </c>
      <c r="I566" t="s">
        <v>11</v>
      </c>
      <c r="J566" t="s">
        <v>12</v>
      </c>
      <c r="K566">
        <v>1</v>
      </c>
      <c r="L566" t="s">
        <v>13</v>
      </c>
    </row>
    <row r="567" spans="1:12" x14ac:dyDescent="0.3">
      <c r="A567" t="str">
        <f>"090817650638"</f>
        <v>090817650638</v>
      </c>
      <c r="B567" t="s">
        <v>1156</v>
      </c>
      <c r="C567" t="s">
        <v>241</v>
      </c>
      <c r="D567" t="s">
        <v>648</v>
      </c>
      <c r="E567" s="1">
        <v>40042</v>
      </c>
      <c r="F567" t="s">
        <v>8</v>
      </c>
      <c r="G567" t="s">
        <v>47</v>
      </c>
      <c r="H567" t="s">
        <v>10</v>
      </c>
      <c r="I567" t="s">
        <v>11</v>
      </c>
      <c r="J567" t="s">
        <v>12</v>
      </c>
      <c r="K567">
        <v>1</v>
      </c>
      <c r="L567" t="s">
        <v>13</v>
      </c>
    </row>
    <row r="568" spans="1:12" x14ac:dyDescent="0.3">
      <c r="A568" t="str">
        <f>"100206650274"</f>
        <v>100206650274</v>
      </c>
      <c r="B568" t="s">
        <v>936</v>
      </c>
      <c r="C568" t="s">
        <v>1157</v>
      </c>
      <c r="D568" t="s">
        <v>1158</v>
      </c>
      <c r="E568" s="1">
        <v>40215</v>
      </c>
      <c r="F568" t="s">
        <v>8</v>
      </c>
      <c r="G568" t="s">
        <v>47</v>
      </c>
      <c r="H568" t="s">
        <v>26</v>
      </c>
      <c r="I568" t="s">
        <v>11</v>
      </c>
      <c r="J568" t="s">
        <v>27</v>
      </c>
      <c r="K568">
        <v>1</v>
      </c>
      <c r="L568" t="s">
        <v>13</v>
      </c>
    </row>
    <row r="569" spans="1:12" x14ac:dyDescent="0.3">
      <c r="A569" t="str">
        <f>"110618601614"</f>
        <v>110618601614</v>
      </c>
      <c r="B569" t="s">
        <v>1159</v>
      </c>
      <c r="C569" t="s">
        <v>1160</v>
      </c>
      <c r="D569" t="s">
        <v>433</v>
      </c>
      <c r="E569" s="1">
        <v>40712</v>
      </c>
      <c r="F569" t="s">
        <v>8</v>
      </c>
      <c r="G569" t="s">
        <v>56</v>
      </c>
      <c r="H569" t="s">
        <v>26</v>
      </c>
      <c r="I569" t="s">
        <v>11</v>
      </c>
      <c r="J569" t="s">
        <v>27</v>
      </c>
      <c r="K569">
        <v>1</v>
      </c>
      <c r="L569" t="s">
        <v>13</v>
      </c>
    </row>
    <row r="570" spans="1:12" x14ac:dyDescent="0.3">
      <c r="A570" t="str">
        <f>"100216654172"</f>
        <v>100216654172</v>
      </c>
      <c r="B570" t="s">
        <v>1161</v>
      </c>
      <c r="C570" t="s">
        <v>251</v>
      </c>
      <c r="D570" t="s">
        <v>631</v>
      </c>
      <c r="E570" s="1">
        <v>40225</v>
      </c>
      <c r="F570" t="s">
        <v>8</v>
      </c>
      <c r="G570" t="s">
        <v>47</v>
      </c>
      <c r="H570" t="s">
        <v>31</v>
      </c>
      <c r="I570" t="s">
        <v>11</v>
      </c>
      <c r="J570" t="s">
        <v>12</v>
      </c>
      <c r="K570">
        <v>1</v>
      </c>
      <c r="L570" t="s">
        <v>13</v>
      </c>
    </row>
    <row r="571" spans="1:12" x14ac:dyDescent="0.3">
      <c r="A571" t="str">
        <f>"090309550540"</f>
        <v>090309550540</v>
      </c>
      <c r="B571" t="s">
        <v>1162</v>
      </c>
      <c r="C571" t="s">
        <v>136</v>
      </c>
      <c r="D571" t="s">
        <v>597</v>
      </c>
      <c r="E571" s="1">
        <v>39881</v>
      </c>
      <c r="F571" t="s">
        <v>18</v>
      </c>
      <c r="G571" t="s">
        <v>47</v>
      </c>
      <c r="H571" t="s">
        <v>10</v>
      </c>
      <c r="I571" t="s">
        <v>11</v>
      </c>
      <c r="J571" t="s">
        <v>12</v>
      </c>
      <c r="K571">
        <v>1</v>
      </c>
      <c r="L571" t="s">
        <v>13</v>
      </c>
    </row>
    <row r="572" spans="1:12" x14ac:dyDescent="0.3">
      <c r="A572" t="str">
        <f>"110714503011"</f>
        <v>110714503011</v>
      </c>
      <c r="B572" t="s">
        <v>1163</v>
      </c>
      <c r="C572" t="s">
        <v>217</v>
      </c>
      <c r="D572" t="s">
        <v>30</v>
      </c>
      <c r="E572" s="1">
        <v>40738</v>
      </c>
      <c r="F572" t="s">
        <v>18</v>
      </c>
      <c r="G572" t="s">
        <v>83</v>
      </c>
      <c r="H572" t="s">
        <v>31</v>
      </c>
      <c r="I572" t="s">
        <v>11</v>
      </c>
      <c r="J572" t="s">
        <v>12</v>
      </c>
      <c r="K572">
        <v>1</v>
      </c>
      <c r="L572" t="s">
        <v>13</v>
      </c>
    </row>
    <row r="573" spans="1:12" x14ac:dyDescent="0.3">
      <c r="A573" t="str">
        <f>"080719554590"</f>
        <v>080719554590</v>
      </c>
      <c r="B573" t="s">
        <v>1164</v>
      </c>
      <c r="C573" t="s">
        <v>473</v>
      </c>
      <c r="D573" t="s">
        <v>483</v>
      </c>
      <c r="E573" s="1">
        <v>39648</v>
      </c>
      <c r="F573" t="s">
        <v>18</v>
      </c>
      <c r="G573" t="s">
        <v>9</v>
      </c>
      <c r="H573" t="s">
        <v>10</v>
      </c>
      <c r="I573" t="s">
        <v>11</v>
      </c>
      <c r="J573" t="s">
        <v>12</v>
      </c>
      <c r="K573">
        <v>1</v>
      </c>
      <c r="L573" t="s">
        <v>13</v>
      </c>
    </row>
    <row r="574" spans="1:12" x14ac:dyDescent="0.3">
      <c r="A574" t="str">
        <f>"090830550206"</f>
        <v>090830550206</v>
      </c>
      <c r="B574" t="s">
        <v>1165</v>
      </c>
      <c r="C574" t="s">
        <v>380</v>
      </c>
      <c r="D574" t="s">
        <v>249</v>
      </c>
      <c r="E574" s="1">
        <v>40055</v>
      </c>
      <c r="F574" t="s">
        <v>18</v>
      </c>
      <c r="G574" t="s">
        <v>47</v>
      </c>
      <c r="H574" t="s">
        <v>10</v>
      </c>
      <c r="I574" t="s">
        <v>11</v>
      </c>
      <c r="J574" t="s">
        <v>12</v>
      </c>
      <c r="K574">
        <v>1</v>
      </c>
      <c r="L574" t="s">
        <v>13</v>
      </c>
    </row>
    <row r="575" spans="1:12" x14ac:dyDescent="0.3">
      <c r="A575" t="str">
        <f>"081024651438"</f>
        <v>081024651438</v>
      </c>
      <c r="B575" t="s">
        <v>1166</v>
      </c>
      <c r="C575" t="s">
        <v>1079</v>
      </c>
      <c r="D575" t="s">
        <v>1167</v>
      </c>
      <c r="E575" s="1">
        <v>39745</v>
      </c>
      <c r="F575" t="s">
        <v>8</v>
      </c>
      <c r="G575" t="s">
        <v>9</v>
      </c>
      <c r="H575" t="s">
        <v>22</v>
      </c>
      <c r="I575" t="s">
        <v>11</v>
      </c>
      <c r="J575" t="s">
        <v>12</v>
      </c>
      <c r="K575">
        <v>1</v>
      </c>
      <c r="L575" t="s">
        <v>13</v>
      </c>
    </row>
    <row r="576" spans="1:12" x14ac:dyDescent="0.3">
      <c r="A576" t="str">
        <f>"090314550052"</f>
        <v>090314550052</v>
      </c>
      <c r="B576" t="s">
        <v>271</v>
      </c>
      <c r="C576" t="s">
        <v>1168</v>
      </c>
      <c r="D576" t="s">
        <v>249</v>
      </c>
      <c r="E576" s="1">
        <v>39886</v>
      </c>
      <c r="F576" t="s">
        <v>18</v>
      </c>
      <c r="G576" t="s">
        <v>47</v>
      </c>
      <c r="H576" t="s">
        <v>10</v>
      </c>
      <c r="I576" t="s">
        <v>11</v>
      </c>
      <c r="J576" t="s">
        <v>12</v>
      </c>
      <c r="K576">
        <v>1</v>
      </c>
      <c r="L576" t="s">
        <v>13</v>
      </c>
    </row>
    <row r="577" spans="1:12" x14ac:dyDescent="0.3">
      <c r="A577" t="str">
        <f>"100211653197"</f>
        <v>100211653197</v>
      </c>
      <c r="B577" t="s">
        <v>1169</v>
      </c>
      <c r="C577" t="s">
        <v>628</v>
      </c>
      <c r="D577" t="s">
        <v>771</v>
      </c>
      <c r="E577" s="1">
        <v>40220</v>
      </c>
      <c r="F577" t="s">
        <v>8</v>
      </c>
      <c r="G577" t="s">
        <v>56</v>
      </c>
      <c r="H577" t="s">
        <v>31</v>
      </c>
      <c r="I577" t="s">
        <v>11</v>
      </c>
      <c r="J577" t="s">
        <v>12</v>
      </c>
      <c r="K577">
        <v>1</v>
      </c>
      <c r="L577" t="s">
        <v>13</v>
      </c>
    </row>
    <row r="578" spans="1:12" x14ac:dyDescent="0.3">
      <c r="A578" t="str">
        <f>"101113500605"</f>
        <v>101113500605</v>
      </c>
      <c r="B578" t="s">
        <v>1170</v>
      </c>
      <c r="C578" t="s">
        <v>226</v>
      </c>
      <c r="D578" t="s">
        <v>610</v>
      </c>
      <c r="E578" s="1">
        <v>40495</v>
      </c>
      <c r="F578" t="s">
        <v>18</v>
      </c>
      <c r="G578" t="s">
        <v>56</v>
      </c>
      <c r="H578" t="s">
        <v>10</v>
      </c>
      <c r="I578" t="s">
        <v>11</v>
      </c>
      <c r="J578" t="s">
        <v>12</v>
      </c>
      <c r="K578">
        <v>1</v>
      </c>
      <c r="L578" t="s">
        <v>13</v>
      </c>
    </row>
    <row r="579" spans="1:12" x14ac:dyDescent="0.3">
      <c r="A579" t="str">
        <f>"080627655317"</f>
        <v>080627655317</v>
      </c>
      <c r="B579" t="s">
        <v>1171</v>
      </c>
      <c r="C579" t="s">
        <v>42</v>
      </c>
      <c r="D579" t="s">
        <v>97</v>
      </c>
      <c r="E579" s="1">
        <v>39626</v>
      </c>
      <c r="F579" t="s">
        <v>8</v>
      </c>
      <c r="G579" t="s">
        <v>9</v>
      </c>
      <c r="H579" t="s">
        <v>31</v>
      </c>
      <c r="I579" t="s">
        <v>11</v>
      </c>
      <c r="J579" t="s">
        <v>12</v>
      </c>
      <c r="K579">
        <v>1</v>
      </c>
      <c r="L579" t="s">
        <v>13</v>
      </c>
    </row>
    <row r="580" spans="1:12" x14ac:dyDescent="0.3">
      <c r="A580" t="str">
        <f>"080103652581"</f>
        <v>080103652581</v>
      </c>
      <c r="B580" t="s">
        <v>1172</v>
      </c>
      <c r="C580" t="s">
        <v>82</v>
      </c>
      <c r="D580" t="s">
        <v>458</v>
      </c>
      <c r="E580" s="1">
        <v>39450</v>
      </c>
      <c r="F580" t="s">
        <v>8</v>
      </c>
      <c r="G580" t="s">
        <v>9</v>
      </c>
      <c r="H580" t="s">
        <v>10</v>
      </c>
      <c r="I580" t="s">
        <v>11</v>
      </c>
      <c r="J580" t="s">
        <v>12</v>
      </c>
      <c r="K580">
        <v>1</v>
      </c>
      <c r="L580" t="s">
        <v>13</v>
      </c>
    </row>
    <row r="581" spans="1:12" x14ac:dyDescent="0.3">
      <c r="A581" t="str">
        <f>"080619654513"</f>
        <v>080619654513</v>
      </c>
      <c r="B581" t="s">
        <v>491</v>
      </c>
      <c r="C581" t="s">
        <v>1173</v>
      </c>
      <c r="D581" t="s">
        <v>492</v>
      </c>
      <c r="E581" s="1">
        <v>39618</v>
      </c>
      <c r="F581" t="s">
        <v>8</v>
      </c>
      <c r="G581" t="s">
        <v>9</v>
      </c>
      <c r="H581" t="s">
        <v>22</v>
      </c>
      <c r="I581" t="s">
        <v>11</v>
      </c>
      <c r="J581" t="s">
        <v>12</v>
      </c>
      <c r="K581">
        <v>1</v>
      </c>
      <c r="L581" t="s">
        <v>13</v>
      </c>
    </row>
    <row r="582" spans="1:12" x14ac:dyDescent="0.3">
      <c r="A582" t="str">
        <f>"090930650434"</f>
        <v>090930650434</v>
      </c>
      <c r="B582" t="s">
        <v>541</v>
      </c>
      <c r="C582" t="s">
        <v>1174</v>
      </c>
      <c r="D582" t="s">
        <v>1175</v>
      </c>
      <c r="E582" s="1">
        <v>40086</v>
      </c>
      <c r="F582" t="s">
        <v>8</v>
      </c>
      <c r="G582" t="s">
        <v>47</v>
      </c>
      <c r="H582" t="s">
        <v>10</v>
      </c>
      <c r="I582" t="s">
        <v>11</v>
      </c>
      <c r="J582" t="s">
        <v>12</v>
      </c>
      <c r="K582">
        <v>1</v>
      </c>
      <c r="L582" t="s">
        <v>13</v>
      </c>
    </row>
    <row r="583" spans="1:12" x14ac:dyDescent="0.3">
      <c r="A583" t="str">
        <f>"080623654614"</f>
        <v>080623654614</v>
      </c>
      <c r="B583" t="s">
        <v>437</v>
      </c>
      <c r="C583" t="s">
        <v>63</v>
      </c>
      <c r="D583" t="s">
        <v>333</v>
      </c>
      <c r="E583" s="1">
        <v>39622</v>
      </c>
      <c r="F583" t="s">
        <v>8</v>
      </c>
      <c r="G583" t="s">
        <v>9</v>
      </c>
      <c r="H583" t="s">
        <v>31</v>
      </c>
      <c r="I583" t="s">
        <v>11</v>
      </c>
      <c r="J583" t="s">
        <v>12</v>
      </c>
      <c r="K583">
        <v>1</v>
      </c>
      <c r="L583" t="s">
        <v>13</v>
      </c>
    </row>
    <row r="584" spans="1:12" x14ac:dyDescent="0.3">
      <c r="A584" t="str">
        <f>"090807552029"</f>
        <v>090807552029</v>
      </c>
      <c r="B584" t="s">
        <v>1176</v>
      </c>
      <c r="C584" t="s">
        <v>1177</v>
      </c>
      <c r="D584" t="s">
        <v>643</v>
      </c>
      <c r="E584" s="1">
        <v>40032</v>
      </c>
      <c r="F584" t="s">
        <v>18</v>
      </c>
      <c r="G584" t="s">
        <v>47</v>
      </c>
      <c r="H584" t="s">
        <v>26</v>
      </c>
      <c r="I584" t="s">
        <v>11</v>
      </c>
      <c r="J584" t="s">
        <v>27</v>
      </c>
      <c r="K584">
        <v>1</v>
      </c>
      <c r="L584" t="s">
        <v>13</v>
      </c>
    </row>
    <row r="585" spans="1:12" x14ac:dyDescent="0.3">
      <c r="A585" t="str">
        <f>"090111550415"</f>
        <v>090111550415</v>
      </c>
      <c r="B585" t="s">
        <v>1178</v>
      </c>
      <c r="C585" t="s">
        <v>1179</v>
      </c>
      <c r="D585" t="s">
        <v>1180</v>
      </c>
      <c r="E585" s="1">
        <v>39824</v>
      </c>
      <c r="F585" t="s">
        <v>18</v>
      </c>
      <c r="G585" t="s">
        <v>9</v>
      </c>
      <c r="H585" t="s">
        <v>26</v>
      </c>
      <c r="I585" t="s">
        <v>11</v>
      </c>
      <c r="J585" t="s">
        <v>27</v>
      </c>
      <c r="K585">
        <v>1</v>
      </c>
      <c r="L585" t="s">
        <v>13</v>
      </c>
    </row>
    <row r="586" spans="1:12" x14ac:dyDescent="0.3">
      <c r="A586" t="str">
        <f>"090116552429"</f>
        <v>090116552429</v>
      </c>
      <c r="B586" t="s">
        <v>1181</v>
      </c>
      <c r="C586" t="s">
        <v>1182</v>
      </c>
      <c r="D586" t="s">
        <v>1183</v>
      </c>
      <c r="E586" s="1">
        <v>39829</v>
      </c>
      <c r="F586" t="s">
        <v>18</v>
      </c>
      <c r="G586" t="s">
        <v>47</v>
      </c>
      <c r="H586" t="s">
        <v>26</v>
      </c>
      <c r="I586" t="s">
        <v>11</v>
      </c>
      <c r="J586" t="s">
        <v>27</v>
      </c>
      <c r="K586">
        <v>1</v>
      </c>
      <c r="L586" t="s">
        <v>13</v>
      </c>
    </row>
    <row r="587" spans="1:12" x14ac:dyDescent="0.3">
      <c r="A587" t="str">
        <f>"080602551113"</f>
        <v>080602551113</v>
      </c>
      <c r="B587" t="s">
        <v>1060</v>
      </c>
      <c r="C587" t="s">
        <v>860</v>
      </c>
      <c r="D587" t="s">
        <v>1062</v>
      </c>
      <c r="E587" s="1">
        <v>39601</v>
      </c>
      <c r="F587" t="s">
        <v>18</v>
      </c>
      <c r="G587" t="s">
        <v>9</v>
      </c>
      <c r="H587" t="s">
        <v>26</v>
      </c>
      <c r="I587" t="s">
        <v>11</v>
      </c>
      <c r="J587" t="s">
        <v>27</v>
      </c>
      <c r="K587">
        <v>1</v>
      </c>
      <c r="L587" t="s">
        <v>13</v>
      </c>
    </row>
    <row r="588" spans="1:12" x14ac:dyDescent="0.3">
      <c r="A588" t="str">
        <f>"090917551287"</f>
        <v>090917551287</v>
      </c>
      <c r="B588" t="s">
        <v>1184</v>
      </c>
      <c r="C588" t="s">
        <v>243</v>
      </c>
      <c r="D588" t="s">
        <v>1185</v>
      </c>
      <c r="E588" s="1">
        <v>40073</v>
      </c>
      <c r="F588" t="s">
        <v>18</v>
      </c>
      <c r="G588" t="s">
        <v>47</v>
      </c>
      <c r="H588" t="s">
        <v>26</v>
      </c>
      <c r="I588" t="s">
        <v>11</v>
      </c>
      <c r="J588" t="s">
        <v>27</v>
      </c>
      <c r="K588">
        <v>1</v>
      </c>
      <c r="L588" t="s">
        <v>13</v>
      </c>
    </row>
    <row r="589" spans="1:12" x14ac:dyDescent="0.3">
      <c r="A589" t="str">
        <f>"080615651953"</f>
        <v>080615651953</v>
      </c>
      <c r="B589" t="s">
        <v>53</v>
      </c>
      <c r="C589" t="s">
        <v>63</v>
      </c>
      <c r="D589" t="s">
        <v>1186</v>
      </c>
      <c r="E589" s="1">
        <v>39614</v>
      </c>
      <c r="F589" t="s">
        <v>8</v>
      </c>
      <c r="G589" t="s">
        <v>9</v>
      </c>
      <c r="H589" t="s">
        <v>22</v>
      </c>
      <c r="I589" t="s">
        <v>11</v>
      </c>
      <c r="J589" t="s">
        <v>12</v>
      </c>
      <c r="K589">
        <v>1</v>
      </c>
      <c r="L589" t="s">
        <v>13</v>
      </c>
    </row>
    <row r="590" spans="1:12" x14ac:dyDescent="0.3">
      <c r="A590" t="str">
        <f>"080331553870"</f>
        <v>080331553870</v>
      </c>
      <c r="B590" t="s">
        <v>882</v>
      </c>
      <c r="C590" t="s">
        <v>1187</v>
      </c>
      <c r="D590" t="s">
        <v>1025</v>
      </c>
      <c r="E590" s="1">
        <v>39538</v>
      </c>
      <c r="F590" t="s">
        <v>18</v>
      </c>
      <c r="G590" t="s">
        <v>9</v>
      </c>
      <c r="H590" t="s">
        <v>26</v>
      </c>
      <c r="I590" t="s">
        <v>11</v>
      </c>
      <c r="J590" t="s">
        <v>27</v>
      </c>
      <c r="K590">
        <v>1</v>
      </c>
      <c r="L590" t="s">
        <v>13</v>
      </c>
    </row>
    <row r="591" spans="1:12" x14ac:dyDescent="0.3">
      <c r="A591" t="str">
        <f>"100930653730"</f>
        <v>100930653730</v>
      </c>
      <c r="B591" t="s">
        <v>1133</v>
      </c>
      <c r="C591" t="s">
        <v>747</v>
      </c>
      <c r="D591" t="s">
        <v>59</v>
      </c>
      <c r="E591" s="1">
        <v>40451</v>
      </c>
      <c r="F591" t="s">
        <v>8</v>
      </c>
      <c r="G591" t="s">
        <v>56</v>
      </c>
      <c r="H591" t="s">
        <v>22</v>
      </c>
      <c r="I591" t="s">
        <v>11</v>
      </c>
      <c r="J591" t="s">
        <v>12</v>
      </c>
      <c r="K591">
        <v>1</v>
      </c>
      <c r="L591" t="s">
        <v>13</v>
      </c>
    </row>
    <row r="592" spans="1:12" x14ac:dyDescent="0.3">
      <c r="A592" t="str">
        <f>"100930653710"</f>
        <v>100930653710</v>
      </c>
      <c r="B592" t="s">
        <v>1133</v>
      </c>
      <c r="C592" t="s">
        <v>1188</v>
      </c>
      <c r="D592" t="s">
        <v>59</v>
      </c>
      <c r="E592" s="1">
        <v>40451</v>
      </c>
      <c r="F592" t="s">
        <v>8</v>
      </c>
      <c r="G592" t="s">
        <v>56</v>
      </c>
      <c r="H592" t="s">
        <v>22</v>
      </c>
      <c r="I592" t="s">
        <v>11</v>
      </c>
      <c r="J592" t="s">
        <v>12</v>
      </c>
      <c r="K592">
        <v>1</v>
      </c>
      <c r="L592" t="s">
        <v>13</v>
      </c>
    </row>
    <row r="593" spans="1:12" x14ac:dyDescent="0.3">
      <c r="A593" t="str">
        <f>"100628550996"</f>
        <v>100628550996</v>
      </c>
      <c r="B593" t="s">
        <v>1189</v>
      </c>
      <c r="C593" t="s">
        <v>1190</v>
      </c>
      <c r="D593" t="s">
        <v>1191</v>
      </c>
      <c r="E593" s="1">
        <v>40357</v>
      </c>
      <c r="F593" t="s">
        <v>18</v>
      </c>
      <c r="G593" t="s">
        <v>47</v>
      </c>
      <c r="H593" t="s">
        <v>31</v>
      </c>
      <c r="I593" t="s">
        <v>11</v>
      </c>
      <c r="J593" t="s">
        <v>12</v>
      </c>
      <c r="K593">
        <v>1</v>
      </c>
      <c r="L593" t="s">
        <v>13</v>
      </c>
    </row>
    <row r="594" spans="1:12" x14ac:dyDescent="0.3">
      <c r="A594" t="str">
        <f>"100711653274"</f>
        <v>100711653274</v>
      </c>
      <c r="B594" t="s">
        <v>1192</v>
      </c>
      <c r="C594" t="s">
        <v>341</v>
      </c>
      <c r="D594" t="s">
        <v>59</v>
      </c>
      <c r="E594" s="1">
        <v>40370</v>
      </c>
      <c r="F594" t="s">
        <v>8</v>
      </c>
      <c r="G594" t="s">
        <v>47</v>
      </c>
      <c r="H594" t="s">
        <v>31</v>
      </c>
      <c r="I594" t="s">
        <v>11</v>
      </c>
      <c r="J594" t="s">
        <v>12</v>
      </c>
      <c r="K594">
        <v>1</v>
      </c>
      <c r="L594" t="s">
        <v>13</v>
      </c>
    </row>
    <row r="595" spans="1:12" x14ac:dyDescent="0.3">
      <c r="A595" t="str">
        <f>"091223651967"</f>
        <v>091223651967</v>
      </c>
      <c r="B595" t="s">
        <v>1193</v>
      </c>
      <c r="C595" t="s">
        <v>1194</v>
      </c>
      <c r="D595" t="s">
        <v>771</v>
      </c>
      <c r="E595" s="1">
        <v>40170</v>
      </c>
      <c r="F595" t="s">
        <v>8</v>
      </c>
      <c r="G595" t="s">
        <v>47</v>
      </c>
      <c r="H595" t="s">
        <v>10</v>
      </c>
      <c r="I595" t="s">
        <v>11</v>
      </c>
      <c r="J595" t="s">
        <v>12</v>
      </c>
      <c r="K595">
        <v>1</v>
      </c>
      <c r="L595" t="s">
        <v>13</v>
      </c>
    </row>
    <row r="596" spans="1:12" x14ac:dyDescent="0.3">
      <c r="A596" t="str">
        <f>"090116653592"</f>
        <v>090116653592</v>
      </c>
      <c r="B596" t="s">
        <v>1192</v>
      </c>
      <c r="C596" t="s">
        <v>973</v>
      </c>
      <c r="D596" t="s">
        <v>59</v>
      </c>
      <c r="E596" s="1">
        <v>39829</v>
      </c>
      <c r="F596" t="s">
        <v>8</v>
      </c>
      <c r="G596" t="s">
        <v>47</v>
      </c>
      <c r="H596" t="s">
        <v>31</v>
      </c>
      <c r="I596" t="s">
        <v>11</v>
      </c>
      <c r="J596" t="s">
        <v>12</v>
      </c>
      <c r="K596">
        <v>1</v>
      </c>
      <c r="L596" t="s">
        <v>13</v>
      </c>
    </row>
    <row r="597" spans="1:12" x14ac:dyDescent="0.3">
      <c r="A597" t="str">
        <f>"091011650014"</f>
        <v>091011650014</v>
      </c>
      <c r="B597" t="s">
        <v>1195</v>
      </c>
      <c r="C597" t="s">
        <v>737</v>
      </c>
      <c r="D597" t="s">
        <v>119</v>
      </c>
      <c r="E597" s="1">
        <v>40097</v>
      </c>
      <c r="F597" t="s">
        <v>8</v>
      </c>
      <c r="G597" t="s">
        <v>47</v>
      </c>
      <c r="H597" t="s">
        <v>10</v>
      </c>
      <c r="I597" t="s">
        <v>11</v>
      </c>
      <c r="J597" t="s">
        <v>12</v>
      </c>
      <c r="K597">
        <v>1</v>
      </c>
      <c r="L597" t="s">
        <v>13</v>
      </c>
    </row>
    <row r="598" spans="1:12" x14ac:dyDescent="0.3">
      <c r="A598" t="str">
        <f>"080820554556"</f>
        <v>080820554556</v>
      </c>
      <c r="B598" t="s">
        <v>1196</v>
      </c>
      <c r="C598" t="s">
        <v>465</v>
      </c>
      <c r="D598" t="s">
        <v>249</v>
      </c>
      <c r="E598" s="1">
        <v>39680</v>
      </c>
      <c r="F598" t="s">
        <v>18</v>
      </c>
      <c r="G598" t="s">
        <v>9</v>
      </c>
      <c r="H598" t="s">
        <v>10</v>
      </c>
      <c r="I598" t="s">
        <v>11</v>
      </c>
      <c r="J598" t="s">
        <v>12</v>
      </c>
      <c r="K598">
        <v>1</v>
      </c>
      <c r="L598" t="s">
        <v>13</v>
      </c>
    </row>
    <row r="599" spans="1:12" x14ac:dyDescent="0.3">
      <c r="A599" t="str">
        <f>"080617555316"</f>
        <v>080617555316</v>
      </c>
      <c r="B599" t="s">
        <v>1197</v>
      </c>
      <c r="C599" t="s">
        <v>217</v>
      </c>
      <c r="D599" t="s">
        <v>1198</v>
      </c>
      <c r="E599" s="1">
        <v>39616</v>
      </c>
      <c r="F599" t="s">
        <v>18</v>
      </c>
      <c r="G599" t="s">
        <v>9</v>
      </c>
      <c r="H599" t="s">
        <v>31</v>
      </c>
      <c r="I599" t="s">
        <v>11</v>
      </c>
      <c r="J599" t="s">
        <v>12</v>
      </c>
      <c r="K599">
        <v>1</v>
      </c>
      <c r="L599" t="s">
        <v>13</v>
      </c>
    </row>
    <row r="600" spans="1:12" x14ac:dyDescent="0.3">
      <c r="A600" t="str">
        <f>"071217553524"</f>
        <v>071217553524</v>
      </c>
      <c r="B600" t="s">
        <v>1199</v>
      </c>
      <c r="C600" t="s">
        <v>217</v>
      </c>
      <c r="D600" t="s">
        <v>705</v>
      </c>
      <c r="E600" s="1">
        <v>39433</v>
      </c>
      <c r="F600" t="s">
        <v>18</v>
      </c>
      <c r="G600" t="s">
        <v>9</v>
      </c>
      <c r="H600" t="s">
        <v>22</v>
      </c>
      <c r="I600" t="s">
        <v>11</v>
      </c>
      <c r="J600" t="s">
        <v>12</v>
      </c>
      <c r="K600">
        <v>1</v>
      </c>
      <c r="L600" t="s">
        <v>13</v>
      </c>
    </row>
    <row r="601" spans="1:12" x14ac:dyDescent="0.3">
      <c r="A601" t="str">
        <f>"090316650684"</f>
        <v>090316650684</v>
      </c>
      <c r="B601" t="s">
        <v>1200</v>
      </c>
      <c r="C601" t="s">
        <v>560</v>
      </c>
      <c r="D601" t="s">
        <v>242</v>
      </c>
      <c r="E601" s="1">
        <v>39888</v>
      </c>
      <c r="F601" t="s">
        <v>8</v>
      </c>
      <c r="G601" t="s">
        <v>9</v>
      </c>
      <c r="H601" t="s">
        <v>10</v>
      </c>
      <c r="I601" t="s">
        <v>11</v>
      </c>
      <c r="J601" t="s">
        <v>12</v>
      </c>
      <c r="K601">
        <v>1</v>
      </c>
      <c r="L601" t="s">
        <v>13</v>
      </c>
    </row>
    <row r="602" spans="1:12" x14ac:dyDescent="0.3">
      <c r="A602" t="str">
        <f>"091011551918"</f>
        <v>091011551918</v>
      </c>
      <c r="B602" t="s">
        <v>1201</v>
      </c>
      <c r="C602" t="s">
        <v>1202</v>
      </c>
      <c r="D602" t="s">
        <v>1203</v>
      </c>
      <c r="E602" s="1">
        <v>40097</v>
      </c>
      <c r="F602" t="s">
        <v>18</v>
      </c>
      <c r="G602" t="s">
        <v>47</v>
      </c>
      <c r="H602" t="s">
        <v>10</v>
      </c>
      <c r="I602" t="s">
        <v>11</v>
      </c>
      <c r="J602" t="s">
        <v>12</v>
      </c>
      <c r="K602">
        <v>1</v>
      </c>
      <c r="L602" t="s">
        <v>13</v>
      </c>
    </row>
    <row r="603" spans="1:12" x14ac:dyDescent="0.3">
      <c r="A603" t="str">
        <f>"090410550410"</f>
        <v>090410550410</v>
      </c>
      <c r="B603" t="s">
        <v>1204</v>
      </c>
      <c r="C603" t="s">
        <v>1205</v>
      </c>
      <c r="D603" t="s">
        <v>249</v>
      </c>
      <c r="E603" s="1">
        <v>39913</v>
      </c>
      <c r="F603" t="s">
        <v>18</v>
      </c>
      <c r="G603" t="s">
        <v>47</v>
      </c>
      <c r="H603" t="s">
        <v>10</v>
      </c>
      <c r="I603" t="s">
        <v>11</v>
      </c>
      <c r="J603" t="s">
        <v>12</v>
      </c>
      <c r="K603">
        <v>1</v>
      </c>
      <c r="L603" t="s">
        <v>13</v>
      </c>
    </row>
    <row r="604" spans="1:12" x14ac:dyDescent="0.3">
      <c r="A604" t="str">
        <f>"080402650104"</f>
        <v>080402650104</v>
      </c>
      <c r="B604" t="s">
        <v>1206</v>
      </c>
      <c r="C604" t="s">
        <v>82</v>
      </c>
      <c r="D604" t="s">
        <v>119</v>
      </c>
      <c r="E604" s="1">
        <v>39540</v>
      </c>
      <c r="F604" t="s">
        <v>8</v>
      </c>
      <c r="G604" t="s">
        <v>9</v>
      </c>
      <c r="H604" t="s">
        <v>10</v>
      </c>
      <c r="I604" t="s">
        <v>11</v>
      </c>
      <c r="J604" t="s">
        <v>12</v>
      </c>
      <c r="K604">
        <v>1</v>
      </c>
      <c r="L604" t="s">
        <v>13</v>
      </c>
    </row>
    <row r="605" spans="1:12" x14ac:dyDescent="0.3">
      <c r="A605" t="str">
        <f>"090309551935"</f>
        <v>090309551935</v>
      </c>
      <c r="B605" t="s">
        <v>1207</v>
      </c>
      <c r="C605" t="s">
        <v>142</v>
      </c>
      <c r="D605" t="s">
        <v>1208</v>
      </c>
      <c r="E605" s="1">
        <v>39881</v>
      </c>
      <c r="F605" t="s">
        <v>18</v>
      </c>
      <c r="G605" t="s">
        <v>47</v>
      </c>
      <c r="H605" t="s">
        <v>10</v>
      </c>
      <c r="I605" t="s">
        <v>11</v>
      </c>
      <c r="J605" t="s">
        <v>12</v>
      </c>
      <c r="K605">
        <v>1</v>
      </c>
      <c r="L605" t="s">
        <v>13</v>
      </c>
    </row>
    <row r="606" spans="1:12" x14ac:dyDescent="0.3">
      <c r="A606" t="str">
        <f>"080126650401"</f>
        <v>080126650401</v>
      </c>
      <c r="B606" t="s">
        <v>1124</v>
      </c>
      <c r="C606" t="s">
        <v>82</v>
      </c>
      <c r="D606" t="s">
        <v>771</v>
      </c>
      <c r="E606" s="1">
        <v>39473</v>
      </c>
      <c r="F606" t="s">
        <v>8</v>
      </c>
      <c r="G606" t="s">
        <v>9</v>
      </c>
      <c r="H606" t="s">
        <v>22</v>
      </c>
      <c r="I606" t="s">
        <v>11</v>
      </c>
      <c r="J606" t="s">
        <v>12</v>
      </c>
      <c r="K606">
        <v>1</v>
      </c>
      <c r="L606" t="s">
        <v>13</v>
      </c>
    </row>
    <row r="607" spans="1:12" x14ac:dyDescent="0.3">
      <c r="A607" t="str">
        <f>"100106652881"</f>
        <v>100106652881</v>
      </c>
      <c r="B607" t="s">
        <v>1209</v>
      </c>
      <c r="C607" t="s">
        <v>213</v>
      </c>
      <c r="D607" t="s">
        <v>119</v>
      </c>
      <c r="E607" s="1">
        <v>40184</v>
      </c>
      <c r="F607" t="s">
        <v>8</v>
      </c>
      <c r="G607" t="s">
        <v>47</v>
      </c>
      <c r="H607" t="s">
        <v>10</v>
      </c>
      <c r="I607" t="s">
        <v>11</v>
      </c>
      <c r="J607" t="s">
        <v>12</v>
      </c>
      <c r="K607">
        <v>1</v>
      </c>
      <c r="L607" t="s">
        <v>13</v>
      </c>
    </row>
    <row r="608" spans="1:12" x14ac:dyDescent="0.3">
      <c r="A608" t="str">
        <f>"100503550659"</f>
        <v>100503550659</v>
      </c>
      <c r="B608" t="s">
        <v>1210</v>
      </c>
      <c r="C608" t="s">
        <v>1211</v>
      </c>
      <c r="D608" t="s">
        <v>50</v>
      </c>
      <c r="E608" s="1">
        <v>40301</v>
      </c>
      <c r="F608" t="s">
        <v>18</v>
      </c>
      <c r="G608" t="s">
        <v>47</v>
      </c>
      <c r="H608" t="s">
        <v>31</v>
      </c>
      <c r="I608" t="s">
        <v>11</v>
      </c>
      <c r="J608" t="s">
        <v>12</v>
      </c>
      <c r="K608">
        <v>1</v>
      </c>
      <c r="L608" t="s">
        <v>13</v>
      </c>
    </row>
    <row r="609" spans="1:12" x14ac:dyDescent="0.3">
      <c r="A609" t="str">
        <f>"100221551614"</f>
        <v>100221551614</v>
      </c>
      <c r="B609" t="s">
        <v>1212</v>
      </c>
      <c r="C609" t="s">
        <v>343</v>
      </c>
      <c r="D609" t="s">
        <v>70</v>
      </c>
      <c r="E609" s="1">
        <v>40230</v>
      </c>
      <c r="F609" t="s">
        <v>18</v>
      </c>
      <c r="G609" t="s">
        <v>47</v>
      </c>
      <c r="H609" t="s">
        <v>31</v>
      </c>
      <c r="I609" t="s">
        <v>11</v>
      </c>
      <c r="J609" t="s">
        <v>12</v>
      </c>
      <c r="K609">
        <v>1</v>
      </c>
      <c r="L609" t="s">
        <v>13</v>
      </c>
    </row>
    <row r="610" spans="1:12" x14ac:dyDescent="0.3">
      <c r="A610" t="str">
        <f>"071219553047"</f>
        <v>071219553047</v>
      </c>
      <c r="B610" t="s">
        <v>1213</v>
      </c>
      <c r="C610" t="s">
        <v>39</v>
      </c>
      <c r="D610" t="s">
        <v>1214</v>
      </c>
      <c r="E610" s="1">
        <v>39435</v>
      </c>
      <c r="F610" t="s">
        <v>18</v>
      </c>
      <c r="G610" t="s">
        <v>9</v>
      </c>
      <c r="H610" t="s">
        <v>26</v>
      </c>
      <c r="I610" t="s">
        <v>11</v>
      </c>
      <c r="J610" t="s">
        <v>27</v>
      </c>
      <c r="K610">
        <v>1</v>
      </c>
      <c r="L610" t="s">
        <v>13</v>
      </c>
    </row>
    <row r="611" spans="1:12" x14ac:dyDescent="0.3">
      <c r="A611" t="str">
        <f>"100628553811"</f>
        <v>100628553811</v>
      </c>
      <c r="B611" t="s">
        <v>969</v>
      </c>
      <c r="C611" t="s">
        <v>1215</v>
      </c>
      <c r="D611" t="s">
        <v>971</v>
      </c>
      <c r="E611" s="1">
        <v>40357</v>
      </c>
      <c r="F611" t="s">
        <v>18</v>
      </c>
      <c r="G611" t="s">
        <v>56</v>
      </c>
      <c r="H611" t="s">
        <v>26</v>
      </c>
      <c r="I611" t="s">
        <v>11</v>
      </c>
      <c r="J611" t="s">
        <v>27</v>
      </c>
      <c r="K611">
        <v>1</v>
      </c>
      <c r="L611" t="s">
        <v>13</v>
      </c>
    </row>
    <row r="612" spans="1:12" x14ac:dyDescent="0.3">
      <c r="A612" t="str">
        <f>"081019650829"</f>
        <v>081019650829</v>
      </c>
      <c r="B612" t="s">
        <v>1216</v>
      </c>
      <c r="C612" t="s">
        <v>384</v>
      </c>
      <c r="D612" t="s">
        <v>745</v>
      </c>
      <c r="E612" s="1">
        <v>39740</v>
      </c>
      <c r="F612" t="s">
        <v>8</v>
      </c>
      <c r="G612" t="s">
        <v>9</v>
      </c>
      <c r="H612" t="s">
        <v>10</v>
      </c>
      <c r="I612" t="s">
        <v>11</v>
      </c>
      <c r="J612" t="s">
        <v>12</v>
      </c>
      <c r="K612">
        <v>1</v>
      </c>
      <c r="L612" t="s">
        <v>13</v>
      </c>
    </row>
    <row r="613" spans="1:12" x14ac:dyDescent="0.3">
      <c r="A613" t="str">
        <f>"081121551964"</f>
        <v>081121551964</v>
      </c>
      <c r="B613" t="s">
        <v>312</v>
      </c>
      <c r="C613" t="s">
        <v>217</v>
      </c>
      <c r="D613" t="s">
        <v>1095</v>
      </c>
      <c r="E613" s="1">
        <v>39773</v>
      </c>
      <c r="F613" t="s">
        <v>18</v>
      </c>
      <c r="G613" t="s">
        <v>9</v>
      </c>
      <c r="H613" t="s">
        <v>31</v>
      </c>
      <c r="I613" t="s">
        <v>11</v>
      </c>
      <c r="J613" t="s">
        <v>12</v>
      </c>
      <c r="K613">
        <v>1</v>
      </c>
      <c r="L613" t="s">
        <v>13</v>
      </c>
    </row>
    <row r="614" spans="1:12" x14ac:dyDescent="0.3">
      <c r="A614" t="str">
        <f>"090920650083"</f>
        <v>090920650083</v>
      </c>
      <c r="B614" t="s">
        <v>506</v>
      </c>
      <c r="C614" t="s">
        <v>63</v>
      </c>
      <c r="D614" t="s">
        <v>1217</v>
      </c>
      <c r="E614" s="1">
        <v>40076</v>
      </c>
      <c r="F614" t="s">
        <v>8</v>
      </c>
      <c r="G614" t="s">
        <v>47</v>
      </c>
      <c r="H614" t="s">
        <v>10</v>
      </c>
      <c r="I614" t="s">
        <v>11</v>
      </c>
      <c r="J614" t="s">
        <v>12</v>
      </c>
      <c r="K614">
        <v>1</v>
      </c>
      <c r="L614" t="s">
        <v>13</v>
      </c>
    </row>
    <row r="615" spans="1:12" x14ac:dyDescent="0.3">
      <c r="A615" t="str">
        <f>"100325550770"</f>
        <v>100325550770</v>
      </c>
      <c r="B615" t="s">
        <v>1218</v>
      </c>
      <c r="C615" t="s">
        <v>49</v>
      </c>
      <c r="D615" t="s">
        <v>661</v>
      </c>
      <c r="E615" s="1">
        <v>40262</v>
      </c>
      <c r="F615" t="s">
        <v>18</v>
      </c>
      <c r="G615" t="s">
        <v>56</v>
      </c>
      <c r="H615" t="s">
        <v>22</v>
      </c>
      <c r="I615" t="s">
        <v>11</v>
      </c>
      <c r="J615" t="s">
        <v>12</v>
      </c>
      <c r="K615">
        <v>1</v>
      </c>
      <c r="L615" t="s">
        <v>13</v>
      </c>
    </row>
    <row r="616" spans="1:12" x14ac:dyDescent="0.3">
      <c r="A616" t="str">
        <f>"100307552828"</f>
        <v>100307552828</v>
      </c>
      <c r="B616" t="s">
        <v>822</v>
      </c>
      <c r="C616" t="s">
        <v>1219</v>
      </c>
      <c r="D616" t="s">
        <v>1220</v>
      </c>
      <c r="E616" s="1">
        <v>40244</v>
      </c>
      <c r="F616" t="s">
        <v>18</v>
      </c>
      <c r="G616" t="s">
        <v>47</v>
      </c>
      <c r="H616" t="s">
        <v>26</v>
      </c>
      <c r="I616" t="s">
        <v>11</v>
      </c>
      <c r="J616" t="s">
        <v>27</v>
      </c>
      <c r="K616">
        <v>1</v>
      </c>
      <c r="L616" t="s">
        <v>13</v>
      </c>
    </row>
    <row r="617" spans="1:12" x14ac:dyDescent="0.3">
      <c r="A617" t="str">
        <f>"090307650388"</f>
        <v>090307650388</v>
      </c>
      <c r="B617" t="s">
        <v>1221</v>
      </c>
      <c r="C617" t="s">
        <v>42</v>
      </c>
      <c r="D617" t="s">
        <v>124</v>
      </c>
      <c r="E617" s="1">
        <v>39879</v>
      </c>
      <c r="F617" t="s">
        <v>8</v>
      </c>
      <c r="G617" t="s">
        <v>47</v>
      </c>
      <c r="H617" t="s">
        <v>10</v>
      </c>
      <c r="I617" t="s">
        <v>11</v>
      </c>
      <c r="J617" t="s">
        <v>12</v>
      </c>
      <c r="K617">
        <v>1</v>
      </c>
      <c r="L617" t="s">
        <v>13</v>
      </c>
    </row>
    <row r="618" spans="1:12" x14ac:dyDescent="0.3">
      <c r="A618" t="str">
        <f>"080416654480"</f>
        <v>080416654480</v>
      </c>
      <c r="B618" t="s">
        <v>1222</v>
      </c>
      <c r="C618" t="s">
        <v>85</v>
      </c>
      <c r="D618" t="s">
        <v>551</v>
      </c>
      <c r="E618" s="1">
        <v>39554</v>
      </c>
      <c r="F618" t="s">
        <v>8</v>
      </c>
      <c r="G618" t="s">
        <v>9</v>
      </c>
      <c r="H618" t="s">
        <v>10</v>
      </c>
      <c r="I618" t="s">
        <v>11</v>
      </c>
      <c r="J618" t="s">
        <v>12</v>
      </c>
      <c r="K618">
        <v>1</v>
      </c>
      <c r="L618" t="s">
        <v>13</v>
      </c>
    </row>
    <row r="619" spans="1:12" x14ac:dyDescent="0.3">
      <c r="A619" t="str">
        <f>"091230552878"</f>
        <v>091230552878</v>
      </c>
      <c r="B619" t="s">
        <v>1223</v>
      </c>
      <c r="C619" t="s">
        <v>473</v>
      </c>
      <c r="D619" t="s">
        <v>483</v>
      </c>
      <c r="E619" s="1">
        <v>40177</v>
      </c>
      <c r="F619" t="s">
        <v>18</v>
      </c>
      <c r="G619" t="s">
        <v>47</v>
      </c>
      <c r="H619" t="s">
        <v>22</v>
      </c>
      <c r="I619" t="s">
        <v>11</v>
      </c>
      <c r="J619" t="s">
        <v>12</v>
      </c>
      <c r="K619">
        <v>1</v>
      </c>
      <c r="L619" t="s">
        <v>13</v>
      </c>
    </row>
    <row r="620" spans="1:12" x14ac:dyDescent="0.3">
      <c r="A620" t="str">
        <f>"100617550565"</f>
        <v>100617550565</v>
      </c>
      <c r="B620" t="s">
        <v>1224</v>
      </c>
      <c r="C620" t="s">
        <v>1225</v>
      </c>
      <c r="D620" t="s">
        <v>218</v>
      </c>
      <c r="E620" s="1">
        <v>40346</v>
      </c>
      <c r="F620" t="s">
        <v>18</v>
      </c>
      <c r="G620" t="s">
        <v>56</v>
      </c>
      <c r="H620" t="s">
        <v>22</v>
      </c>
      <c r="I620" t="s">
        <v>11</v>
      </c>
      <c r="J620" t="s">
        <v>12</v>
      </c>
      <c r="K620">
        <v>1</v>
      </c>
      <c r="L620" t="s">
        <v>13</v>
      </c>
    </row>
    <row r="621" spans="1:12" x14ac:dyDescent="0.3">
      <c r="A621" t="str">
        <f>"100601651844"</f>
        <v>100601651844</v>
      </c>
      <c r="B621" t="s">
        <v>1226</v>
      </c>
      <c r="C621" t="s">
        <v>427</v>
      </c>
      <c r="D621" t="s">
        <v>1227</v>
      </c>
      <c r="E621" s="1">
        <v>40330</v>
      </c>
      <c r="F621" t="s">
        <v>8</v>
      </c>
      <c r="G621" t="s">
        <v>56</v>
      </c>
      <c r="H621" t="s">
        <v>31</v>
      </c>
      <c r="I621" t="s">
        <v>11</v>
      </c>
      <c r="J621" t="s">
        <v>12</v>
      </c>
      <c r="K621">
        <v>1</v>
      </c>
      <c r="L621" t="s">
        <v>13</v>
      </c>
    </row>
    <row r="622" spans="1:12" x14ac:dyDescent="0.3">
      <c r="A622" t="str">
        <f>"080601554638"</f>
        <v>080601554638</v>
      </c>
      <c r="B622" t="s">
        <v>1228</v>
      </c>
      <c r="C622" t="s">
        <v>121</v>
      </c>
      <c r="D622" t="s">
        <v>483</v>
      </c>
      <c r="E622" s="1">
        <v>39600</v>
      </c>
      <c r="F622" t="s">
        <v>18</v>
      </c>
      <c r="G622" t="s">
        <v>9</v>
      </c>
      <c r="H622" t="s">
        <v>10</v>
      </c>
      <c r="I622" t="s">
        <v>11</v>
      </c>
      <c r="J622" t="s">
        <v>12</v>
      </c>
      <c r="K622">
        <v>1</v>
      </c>
      <c r="L622" t="s">
        <v>13</v>
      </c>
    </row>
    <row r="623" spans="1:12" x14ac:dyDescent="0.3">
      <c r="A623" t="str">
        <f>"081009550590"</f>
        <v>081009550590</v>
      </c>
      <c r="B623" t="s">
        <v>1229</v>
      </c>
      <c r="C623" t="s">
        <v>500</v>
      </c>
      <c r="D623" t="s">
        <v>661</v>
      </c>
      <c r="E623" s="1">
        <v>39730</v>
      </c>
      <c r="F623" t="s">
        <v>18</v>
      </c>
      <c r="G623" t="s">
        <v>9</v>
      </c>
      <c r="H623" t="s">
        <v>10</v>
      </c>
      <c r="I623" t="s">
        <v>11</v>
      </c>
      <c r="J623" t="s">
        <v>12</v>
      </c>
      <c r="K623">
        <v>1</v>
      </c>
      <c r="L623" t="s">
        <v>13</v>
      </c>
    </row>
    <row r="624" spans="1:12" x14ac:dyDescent="0.3">
      <c r="A624" t="str">
        <f>"090810650184"</f>
        <v>090810650184</v>
      </c>
      <c r="B624" t="s">
        <v>1076</v>
      </c>
      <c r="C624" t="s">
        <v>550</v>
      </c>
      <c r="D624" t="s">
        <v>124</v>
      </c>
      <c r="E624" s="1">
        <v>40035</v>
      </c>
      <c r="F624" t="s">
        <v>8</v>
      </c>
      <c r="G624" t="s">
        <v>47</v>
      </c>
      <c r="H624" t="s">
        <v>31</v>
      </c>
      <c r="I624" t="s">
        <v>11</v>
      </c>
      <c r="J624" t="s">
        <v>12</v>
      </c>
      <c r="K624">
        <v>1</v>
      </c>
      <c r="L624" t="s">
        <v>13</v>
      </c>
    </row>
    <row r="625" spans="1:12" x14ac:dyDescent="0.3">
      <c r="A625" t="str">
        <f>"090509550598"</f>
        <v>090509550598</v>
      </c>
      <c r="B625" t="s">
        <v>768</v>
      </c>
      <c r="C625" t="s">
        <v>473</v>
      </c>
      <c r="D625" t="s">
        <v>571</v>
      </c>
      <c r="E625" s="1">
        <v>39942</v>
      </c>
      <c r="F625" t="s">
        <v>18</v>
      </c>
      <c r="G625" t="s">
        <v>47</v>
      </c>
      <c r="H625" t="s">
        <v>31</v>
      </c>
      <c r="I625" t="s">
        <v>11</v>
      </c>
      <c r="J625" t="s">
        <v>12</v>
      </c>
      <c r="K625">
        <v>1</v>
      </c>
      <c r="L625" t="s">
        <v>13</v>
      </c>
    </row>
    <row r="626" spans="1:12" x14ac:dyDescent="0.3">
      <c r="A626" t="str">
        <f>"090310553035"</f>
        <v>090310553035</v>
      </c>
      <c r="B626" t="s">
        <v>1230</v>
      </c>
      <c r="C626" t="s">
        <v>239</v>
      </c>
      <c r="D626" t="s">
        <v>1231</v>
      </c>
      <c r="E626" s="1">
        <v>39882</v>
      </c>
      <c r="F626" t="s">
        <v>18</v>
      </c>
      <c r="G626" t="s">
        <v>47</v>
      </c>
      <c r="H626" t="s">
        <v>10</v>
      </c>
      <c r="I626" t="s">
        <v>11</v>
      </c>
      <c r="J626" t="s">
        <v>12</v>
      </c>
      <c r="K626">
        <v>1</v>
      </c>
      <c r="L626" t="s">
        <v>13</v>
      </c>
    </row>
    <row r="627" spans="1:12" x14ac:dyDescent="0.3">
      <c r="A627" t="str">
        <f>"081017550485"</f>
        <v>081017550485</v>
      </c>
      <c r="B627" t="s">
        <v>1232</v>
      </c>
      <c r="C627" t="s">
        <v>465</v>
      </c>
      <c r="D627" t="s">
        <v>1233</v>
      </c>
      <c r="E627" s="1">
        <v>39738</v>
      </c>
      <c r="F627" t="s">
        <v>18</v>
      </c>
      <c r="G627" t="s">
        <v>9</v>
      </c>
      <c r="H627" t="s">
        <v>10</v>
      </c>
      <c r="I627" t="s">
        <v>11</v>
      </c>
      <c r="J627" t="s">
        <v>12</v>
      </c>
      <c r="K627">
        <v>1</v>
      </c>
      <c r="L627" t="s">
        <v>13</v>
      </c>
    </row>
    <row r="628" spans="1:12" x14ac:dyDescent="0.3">
      <c r="A628" t="str">
        <f>"080516655096"</f>
        <v>080516655096</v>
      </c>
      <c r="B628" t="s">
        <v>1234</v>
      </c>
      <c r="C628" t="s">
        <v>42</v>
      </c>
      <c r="D628" t="s">
        <v>850</v>
      </c>
      <c r="E628" s="1">
        <v>39584</v>
      </c>
      <c r="F628" t="s">
        <v>8</v>
      </c>
      <c r="G628" t="s">
        <v>9</v>
      </c>
      <c r="H628" t="s">
        <v>31</v>
      </c>
      <c r="I628" t="s">
        <v>11</v>
      </c>
      <c r="J628" t="s">
        <v>12</v>
      </c>
      <c r="K628">
        <v>1</v>
      </c>
      <c r="L628" t="s">
        <v>13</v>
      </c>
    </row>
    <row r="629" spans="1:12" x14ac:dyDescent="0.3">
      <c r="A629" t="str">
        <f>"090703651993"</f>
        <v>090703651993</v>
      </c>
      <c r="B629" t="s">
        <v>1235</v>
      </c>
      <c r="C629" t="s">
        <v>42</v>
      </c>
      <c r="D629" t="s">
        <v>1236</v>
      </c>
      <c r="E629" s="1">
        <v>39997</v>
      </c>
      <c r="F629" t="s">
        <v>8</v>
      </c>
      <c r="G629" t="s">
        <v>47</v>
      </c>
      <c r="H629" t="s">
        <v>10</v>
      </c>
      <c r="I629" t="s">
        <v>11</v>
      </c>
      <c r="J629" t="s">
        <v>12</v>
      </c>
      <c r="K629">
        <v>1</v>
      </c>
      <c r="L629" t="s">
        <v>13</v>
      </c>
    </row>
    <row r="630" spans="1:12" x14ac:dyDescent="0.3">
      <c r="A630" t="str">
        <f>"071004552964"</f>
        <v>071004552964</v>
      </c>
      <c r="B630" t="s">
        <v>1237</v>
      </c>
      <c r="C630" t="s">
        <v>1238</v>
      </c>
      <c r="D630" t="s">
        <v>1239</v>
      </c>
      <c r="E630" s="1">
        <v>39359</v>
      </c>
      <c r="F630" t="s">
        <v>18</v>
      </c>
      <c r="G630" t="s">
        <v>47</v>
      </c>
      <c r="H630" t="s">
        <v>31</v>
      </c>
      <c r="I630" t="s">
        <v>11</v>
      </c>
      <c r="J630" t="s">
        <v>12</v>
      </c>
      <c r="K630">
        <v>1</v>
      </c>
      <c r="L630" t="s">
        <v>13</v>
      </c>
    </row>
    <row r="631" spans="1:12" x14ac:dyDescent="0.3">
      <c r="A631" t="str">
        <f>"100120551477"</f>
        <v>100120551477</v>
      </c>
      <c r="B631" t="s">
        <v>1240</v>
      </c>
      <c r="C631" t="s">
        <v>704</v>
      </c>
      <c r="D631" t="s">
        <v>1241</v>
      </c>
      <c r="E631" s="1">
        <v>40198</v>
      </c>
      <c r="F631" t="s">
        <v>18</v>
      </c>
      <c r="G631" t="s">
        <v>47</v>
      </c>
      <c r="H631" t="s">
        <v>31</v>
      </c>
      <c r="I631" t="s">
        <v>11</v>
      </c>
      <c r="J631" t="s">
        <v>12</v>
      </c>
      <c r="K631">
        <v>1</v>
      </c>
      <c r="L631" t="s">
        <v>13</v>
      </c>
    </row>
    <row r="632" spans="1:12" x14ac:dyDescent="0.3">
      <c r="A632" t="str">
        <f>"100605550455"</f>
        <v>100605550455</v>
      </c>
      <c r="B632" t="s">
        <v>1242</v>
      </c>
      <c r="C632" t="s">
        <v>217</v>
      </c>
      <c r="D632" t="s">
        <v>52</v>
      </c>
      <c r="E632" s="1">
        <v>40334</v>
      </c>
      <c r="F632" t="s">
        <v>18</v>
      </c>
      <c r="G632" t="s">
        <v>47</v>
      </c>
      <c r="H632" t="s">
        <v>22</v>
      </c>
      <c r="I632" t="s">
        <v>11</v>
      </c>
      <c r="J632" t="s">
        <v>12</v>
      </c>
      <c r="K632">
        <v>1</v>
      </c>
      <c r="L632" t="s">
        <v>13</v>
      </c>
    </row>
    <row r="633" spans="1:12" x14ac:dyDescent="0.3">
      <c r="A633" t="str">
        <f>"100120551269"</f>
        <v>100120551269</v>
      </c>
      <c r="B633" t="s">
        <v>1243</v>
      </c>
      <c r="C633" t="s">
        <v>136</v>
      </c>
      <c r="D633" t="s">
        <v>697</v>
      </c>
      <c r="E633" s="1">
        <v>40198</v>
      </c>
      <c r="F633" t="s">
        <v>18</v>
      </c>
      <c r="G633" t="s">
        <v>47</v>
      </c>
      <c r="H633" t="s">
        <v>22</v>
      </c>
      <c r="I633" t="s">
        <v>11</v>
      </c>
      <c r="J633" t="s">
        <v>12</v>
      </c>
      <c r="K633">
        <v>1</v>
      </c>
      <c r="L633" t="s">
        <v>13</v>
      </c>
    </row>
    <row r="634" spans="1:12" x14ac:dyDescent="0.3">
      <c r="A634" t="str">
        <f>"090217550451"</f>
        <v>090217550451</v>
      </c>
      <c r="B634" t="s">
        <v>1244</v>
      </c>
      <c r="C634" t="s">
        <v>1245</v>
      </c>
      <c r="D634" t="s">
        <v>340</v>
      </c>
      <c r="E634" s="1">
        <v>39861</v>
      </c>
      <c r="F634" t="s">
        <v>18</v>
      </c>
      <c r="G634" t="s">
        <v>47</v>
      </c>
      <c r="H634" t="s">
        <v>22</v>
      </c>
      <c r="I634" t="s">
        <v>11</v>
      </c>
      <c r="J634" t="s">
        <v>12</v>
      </c>
      <c r="K634">
        <v>1</v>
      </c>
      <c r="L634" t="s">
        <v>13</v>
      </c>
    </row>
    <row r="635" spans="1:12" x14ac:dyDescent="0.3">
      <c r="A635" t="str">
        <f>"100502653684"</f>
        <v>100502653684</v>
      </c>
      <c r="B635" t="s">
        <v>1246</v>
      </c>
      <c r="C635" t="s">
        <v>713</v>
      </c>
      <c r="D635" t="s">
        <v>551</v>
      </c>
      <c r="E635" s="1">
        <v>40300</v>
      </c>
      <c r="F635" t="s">
        <v>8</v>
      </c>
      <c r="G635" t="s">
        <v>56</v>
      </c>
      <c r="H635" t="s">
        <v>22</v>
      </c>
      <c r="I635" t="s">
        <v>11</v>
      </c>
      <c r="J635" t="s">
        <v>12</v>
      </c>
      <c r="K635">
        <v>1</v>
      </c>
      <c r="L635" t="s">
        <v>13</v>
      </c>
    </row>
    <row r="636" spans="1:12" x14ac:dyDescent="0.3">
      <c r="A636" t="str">
        <f>"090129550423"</f>
        <v>090129550423</v>
      </c>
      <c r="B636" t="s">
        <v>1247</v>
      </c>
      <c r="C636" t="s">
        <v>1248</v>
      </c>
      <c r="D636" t="s">
        <v>1249</v>
      </c>
      <c r="E636" s="1">
        <v>39842</v>
      </c>
      <c r="F636" t="s">
        <v>18</v>
      </c>
      <c r="G636" t="s">
        <v>47</v>
      </c>
      <c r="H636" t="s">
        <v>22</v>
      </c>
      <c r="I636" t="s">
        <v>11</v>
      </c>
      <c r="J636" t="s">
        <v>12</v>
      </c>
      <c r="K636">
        <v>1</v>
      </c>
      <c r="L636" t="s">
        <v>13</v>
      </c>
    </row>
    <row r="637" spans="1:12" x14ac:dyDescent="0.3">
      <c r="A637" t="str">
        <f>"140910603237"</f>
        <v>140910603237</v>
      </c>
      <c r="B637" t="s">
        <v>1250</v>
      </c>
      <c r="C637" t="s">
        <v>1002</v>
      </c>
      <c r="D637" t="s">
        <v>124</v>
      </c>
      <c r="E637" s="1">
        <v>41892</v>
      </c>
      <c r="F637" t="s">
        <v>8</v>
      </c>
      <c r="G637" t="s">
        <v>233</v>
      </c>
      <c r="H637" t="s">
        <v>31</v>
      </c>
      <c r="I637" t="s">
        <v>11</v>
      </c>
      <c r="J637" t="s">
        <v>12</v>
      </c>
      <c r="K637">
        <v>2</v>
      </c>
      <c r="L637" t="s">
        <v>13</v>
      </c>
    </row>
    <row r="638" spans="1:12" x14ac:dyDescent="0.3">
      <c r="A638" t="str">
        <f>"141205504101"</f>
        <v>141205504101</v>
      </c>
      <c r="B638" t="s">
        <v>1251</v>
      </c>
      <c r="C638" t="s">
        <v>583</v>
      </c>
      <c r="D638" t="s">
        <v>1252</v>
      </c>
      <c r="E638" s="1">
        <v>41978</v>
      </c>
      <c r="F638" t="s">
        <v>18</v>
      </c>
      <c r="G638" t="s">
        <v>233</v>
      </c>
      <c r="H638" t="s">
        <v>31</v>
      </c>
      <c r="I638" t="s">
        <v>11</v>
      </c>
      <c r="J638" t="s">
        <v>12</v>
      </c>
      <c r="K638">
        <v>2</v>
      </c>
      <c r="L638" t="s">
        <v>13</v>
      </c>
    </row>
    <row r="639" spans="1:12" x14ac:dyDescent="0.3">
      <c r="A639" t="str">
        <f>"100323652950"</f>
        <v>100323652950</v>
      </c>
      <c r="B639" t="s">
        <v>1253</v>
      </c>
      <c r="C639" t="s">
        <v>1254</v>
      </c>
      <c r="D639" t="s">
        <v>1255</v>
      </c>
      <c r="E639" s="1">
        <v>40260</v>
      </c>
      <c r="F639" t="s">
        <v>8</v>
      </c>
      <c r="G639" t="s">
        <v>56</v>
      </c>
      <c r="H639" t="s">
        <v>22</v>
      </c>
      <c r="I639" t="s">
        <v>11</v>
      </c>
      <c r="J639" t="s">
        <v>12</v>
      </c>
      <c r="K639">
        <v>1</v>
      </c>
      <c r="L639" t="s">
        <v>13</v>
      </c>
    </row>
    <row r="640" spans="1:12" x14ac:dyDescent="0.3">
      <c r="A640" t="str">
        <f>"090508651715"</f>
        <v>090508651715</v>
      </c>
      <c r="B640" t="s">
        <v>1253</v>
      </c>
      <c r="C640" t="s">
        <v>619</v>
      </c>
      <c r="D640" t="s">
        <v>1255</v>
      </c>
      <c r="E640" s="1">
        <v>39941</v>
      </c>
      <c r="F640" t="s">
        <v>8</v>
      </c>
      <c r="G640" t="s">
        <v>9</v>
      </c>
      <c r="H640" t="s">
        <v>31</v>
      </c>
      <c r="I640" t="s">
        <v>11</v>
      </c>
      <c r="J640" t="s">
        <v>12</v>
      </c>
      <c r="K640">
        <v>1</v>
      </c>
      <c r="L640" t="s">
        <v>13</v>
      </c>
    </row>
    <row r="641" spans="1:12" x14ac:dyDescent="0.3">
      <c r="A641" t="str">
        <f>"150520502165"</f>
        <v>150520502165</v>
      </c>
      <c r="B641" t="s">
        <v>950</v>
      </c>
      <c r="C641" t="s">
        <v>446</v>
      </c>
      <c r="D641" t="s">
        <v>571</v>
      </c>
      <c r="E641" s="1">
        <v>42144</v>
      </c>
      <c r="F641" t="s">
        <v>18</v>
      </c>
      <c r="G641" t="s">
        <v>255</v>
      </c>
      <c r="H641" t="s">
        <v>22</v>
      </c>
      <c r="I641" t="s">
        <v>11</v>
      </c>
      <c r="J641" t="s">
        <v>12</v>
      </c>
      <c r="K641">
        <v>1</v>
      </c>
      <c r="L641" t="s">
        <v>13</v>
      </c>
    </row>
    <row r="642" spans="1:12" x14ac:dyDescent="0.3">
      <c r="A642" t="str">
        <f>"130325050030"</f>
        <v>130325050030</v>
      </c>
      <c r="B642" t="s">
        <v>1256</v>
      </c>
      <c r="C642" t="s">
        <v>1257</v>
      </c>
      <c r="D642" t="s">
        <v>415</v>
      </c>
      <c r="E642" s="1">
        <v>41358</v>
      </c>
      <c r="F642" t="s">
        <v>18</v>
      </c>
      <c r="G642" t="s">
        <v>134</v>
      </c>
      <c r="H642" t="s">
        <v>26</v>
      </c>
      <c r="I642" t="s">
        <v>11</v>
      </c>
      <c r="J642" t="s">
        <v>27</v>
      </c>
      <c r="K642">
        <v>1</v>
      </c>
      <c r="L642" t="s">
        <v>13</v>
      </c>
    </row>
    <row r="643" spans="1:12" x14ac:dyDescent="0.3">
      <c r="A643" t="str">
        <f>"100621550879"</f>
        <v>100621550879</v>
      </c>
      <c r="B643" t="s">
        <v>692</v>
      </c>
      <c r="C643" t="s">
        <v>1258</v>
      </c>
      <c r="D643" t="s">
        <v>218</v>
      </c>
      <c r="E643" s="1">
        <v>40350</v>
      </c>
      <c r="F643" t="s">
        <v>18</v>
      </c>
      <c r="G643" t="s">
        <v>56</v>
      </c>
      <c r="H643" t="s">
        <v>10</v>
      </c>
      <c r="I643" t="s">
        <v>11</v>
      </c>
      <c r="J643" t="s">
        <v>12</v>
      </c>
      <c r="K643">
        <v>1</v>
      </c>
      <c r="L643" t="s">
        <v>13</v>
      </c>
    </row>
    <row r="644" spans="1:12" x14ac:dyDescent="0.3">
      <c r="A644" t="str">
        <f>"120402602461"</f>
        <v>120402602461</v>
      </c>
      <c r="B644" t="s">
        <v>1259</v>
      </c>
      <c r="C644" t="s">
        <v>1002</v>
      </c>
      <c r="D644" t="s">
        <v>745</v>
      </c>
      <c r="E644" s="1">
        <v>41001</v>
      </c>
      <c r="F644" t="s">
        <v>8</v>
      </c>
      <c r="G644" t="s">
        <v>134</v>
      </c>
      <c r="H644" t="s">
        <v>22</v>
      </c>
      <c r="I644" t="s">
        <v>11</v>
      </c>
      <c r="J644" t="s">
        <v>12</v>
      </c>
      <c r="K644">
        <v>1</v>
      </c>
      <c r="L644" t="s">
        <v>13</v>
      </c>
    </row>
    <row r="645" spans="1:12" x14ac:dyDescent="0.3">
      <c r="A645" t="str">
        <f>"150826500777"</f>
        <v>150826500777</v>
      </c>
      <c r="B645" t="s">
        <v>1260</v>
      </c>
      <c r="C645" t="s">
        <v>128</v>
      </c>
      <c r="D645" t="s">
        <v>1261</v>
      </c>
      <c r="E645" s="1">
        <v>42242</v>
      </c>
      <c r="F645" t="s">
        <v>18</v>
      </c>
      <c r="G645" t="s">
        <v>255</v>
      </c>
      <c r="H645" t="s">
        <v>31</v>
      </c>
      <c r="I645" t="s">
        <v>11</v>
      </c>
      <c r="J645" t="s">
        <v>12</v>
      </c>
      <c r="K645">
        <v>2</v>
      </c>
      <c r="L645" t="s">
        <v>13</v>
      </c>
    </row>
    <row r="646" spans="1:12" x14ac:dyDescent="0.3">
      <c r="A646" t="str">
        <f>"160906504181"</f>
        <v>160906504181</v>
      </c>
      <c r="B646" t="s">
        <v>999</v>
      </c>
      <c r="C646" t="s">
        <v>1262</v>
      </c>
      <c r="D646" t="s">
        <v>1000</v>
      </c>
      <c r="E646" s="1">
        <v>42619</v>
      </c>
      <c r="F646" t="s">
        <v>18</v>
      </c>
      <c r="G646" t="s">
        <v>255</v>
      </c>
      <c r="H646" t="s">
        <v>26</v>
      </c>
      <c r="I646" t="s">
        <v>11</v>
      </c>
      <c r="J646" t="s">
        <v>27</v>
      </c>
      <c r="K646">
        <v>2</v>
      </c>
      <c r="L646" t="s">
        <v>13</v>
      </c>
    </row>
    <row r="647" spans="1:12" x14ac:dyDescent="0.3">
      <c r="A647" t="str">
        <f>"140331504429"</f>
        <v>140331504429</v>
      </c>
      <c r="B647" t="s">
        <v>1263</v>
      </c>
      <c r="C647" t="s">
        <v>1264</v>
      </c>
      <c r="D647" t="s">
        <v>831</v>
      </c>
      <c r="E647" s="1">
        <v>41729</v>
      </c>
      <c r="F647" t="s">
        <v>18</v>
      </c>
      <c r="G647" t="s">
        <v>200</v>
      </c>
      <c r="H647" t="s">
        <v>31</v>
      </c>
      <c r="I647" t="s">
        <v>11</v>
      </c>
      <c r="J647" t="s">
        <v>12</v>
      </c>
      <c r="K647">
        <v>1</v>
      </c>
      <c r="L647" t="s">
        <v>13</v>
      </c>
    </row>
    <row r="648" spans="1:12" x14ac:dyDescent="0.3">
      <c r="A648" t="str">
        <f>"120821500179"</f>
        <v>120821500179</v>
      </c>
      <c r="B648" t="s">
        <v>1263</v>
      </c>
      <c r="C648" t="s">
        <v>20</v>
      </c>
      <c r="D648" t="s">
        <v>831</v>
      </c>
      <c r="E648" s="1">
        <v>41142</v>
      </c>
      <c r="F648" t="s">
        <v>18</v>
      </c>
      <c r="G648" t="s">
        <v>134</v>
      </c>
      <c r="H648" t="s">
        <v>22</v>
      </c>
      <c r="I648" t="s">
        <v>11</v>
      </c>
      <c r="J648" t="s">
        <v>12</v>
      </c>
      <c r="K648">
        <v>1</v>
      </c>
      <c r="L648" t="s">
        <v>13</v>
      </c>
    </row>
    <row r="649" spans="1:12" x14ac:dyDescent="0.3">
      <c r="A649" t="str">
        <f>"100806650533"</f>
        <v>100806650533</v>
      </c>
      <c r="B649" t="s">
        <v>938</v>
      </c>
      <c r="C649" t="s">
        <v>1265</v>
      </c>
      <c r="D649" t="s">
        <v>7</v>
      </c>
      <c r="E649" s="1">
        <v>40396</v>
      </c>
      <c r="F649" t="s">
        <v>8</v>
      </c>
      <c r="G649" t="s">
        <v>56</v>
      </c>
      <c r="H649" t="s">
        <v>31</v>
      </c>
      <c r="I649" t="s">
        <v>11</v>
      </c>
      <c r="J649" t="s">
        <v>12</v>
      </c>
      <c r="K649">
        <v>1</v>
      </c>
      <c r="L649" t="s">
        <v>13</v>
      </c>
    </row>
    <row r="650" spans="1:12" x14ac:dyDescent="0.3">
      <c r="A650" t="str">
        <f>"081229651185"</f>
        <v>081229651185</v>
      </c>
      <c r="B650" t="s">
        <v>1266</v>
      </c>
      <c r="C650" t="s">
        <v>63</v>
      </c>
      <c r="D650" t="s">
        <v>133</v>
      </c>
      <c r="E650" s="1">
        <v>39811</v>
      </c>
      <c r="F650" t="s">
        <v>8</v>
      </c>
      <c r="G650" t="s">
        <v>9</v>
      </c>
      <c r="H650" t="s">
        <v>22</v>
      </c>
      <c r="I650" t="s">
        <v>11</v>
      </c>
      <c r="J650" t="s">
        <v>12</v>
      </c>
      <c r="K650">
        <v>1</v>
      </c>
      <c r="L650" t="s">
        <v>13</v>
      </c>
    </row>
    <row r="651" spans="1:12" x14ac:dyDescent="0.3">
      <c r="A651" t="str">
        <f>"141016502661"</f>
        <v>141016502661</v>
      </c>
      <c r="B651" t="s">
        <v>1267</v>
      </c>
      <c r="C651" t="s">
        <v>128</v>
      </c>
      <c r="D651" t="s">
        <v>483</v>
      </c>
      <c r="E651" s="1">
        <v>41928</v>
      </c>
      <c r="F651" t="s">
        <v>18</v>
      </c>
      <c r="G651" t="s">
        <v>255</v>
      </c>
      <c r="H651" t="s">
        <v>10</v>
      </c>
      <c r="I651" t="s">
        <v>11</v>
      </c>
      <c r="J651" t="s">
        <v>12</v>
      </c>
      <c r="K651">
        <v>2</v>
      </c>
      <c r="L651" t="s">
        <v>13</v>
      </c>
    </row>
    <row r="652" spans="1:12" x14ac:dyDescent="0.3">
      <c r="A652" t="str">
        <f>"080512654869"</f>
        <v>080512654869</v>
      </c>
      <c r="B652" t="s">
        <v>1268</v>
      </c>
      <c r="C652" t="s">
        <v>1269</v>
      </c>
      <c r="D652" t="s">
        <v>1270</v>
      </c>
      <c r="E652" s="1">
        <v>39580</v>
      </c>
      <c r="F652" t="s">
        <v>8</v>
      </c>
      <c r="G652" t="s">
        <v>9</v>
      </c>
      <c r="H652" t="s">
        <v>22</v>
      </c>
      <c r="I652" t="s">
        <v>11</v>
      </c>
      <c r="J652" t="s">
        <v>12</v>
      </c>
      <c r="K652">
        <v>1</v>
      </c>
      <c r="L652" t="s">
        <v>13</v>
      </c>
    </row>
    <row r="653" spans="1:12" x14ac:dyDescent="0.3">
      <c r="A653" t="str">
        <f>"160418502073"</f>
        <v>160418502073</v>
      </c>
      <c r="B653" t="s">
        <v>1271</v>
      </c>
      <c r="C653" t="s">
        <v>121</v>
      </c>
      <c r="D653" t="s">
        <v>1272</v>
      </c>
      <c r="E653" s="1">
        <v>42478</v>
      </c>
      <c r="F653" t="s">
        <v>18</v>
      </c>
      <c r="G653" t="s">
        <v>255</v>
      </c>
      <c r="H653" t="s">
        <v>10</v>
      </c>
      <c r="I653" t="s">
        <v>11</v>
      </c>
      <c r="J653" t="s">
        <v>12</v>
      </c>
      <c r="K653">
        <v>2</v>
      </c>
      <c r="L653" t="s">
        <v>13</v>
      </c>
    </row>
    <row r="654" spans="1:12" x14ac:dyDescent="0.3">
      <c r="A654" t="str">
        <f>"120113502068"</f>
        <v>120113502068</v>
      </c>
      <c r="B654" t="s">
        <v>764</v>
      </c>
      <c r="C654" t="s">
        <v>1273</v>
      </c>
      <c r="D654" t="s">
        <v>697</v>
      </c>
      <c r="E654" s="1">
        <v>40921</v>
      </c>
      <c r="F654" t="s">
        <v>18</v>
      </c>
      <c r="G654" t="s">
        <v>83</v>
      </c>
      <c r="H654" t="s">
        <v>26</v>
      </c>
      <c r="I654" t="s">
        <v>11</v>
      </c>
      <c r="J654" t="s">
        <v>27</v>
      </c>
      <c r="K654">
        <v>1</v>
      </c>
      <c r="L654" t="s">
        <v>13</v>
      </c>
    </row>
    <row r="655" spans="1:12" x14ac:dyDescent="0.3">
      <c r="A655" t="str">
        <f>"080902600196"</f>
        <v>080902600196</v>
      </c>
      <c r="B655" t="s">
        <v>764</v>
      </c>
      <c r="C655" t="s">
        <v>615</v>
      </c>
      <c r="D655" t="s">
        <v>522</v>
      </c>
      <c r="E655" s="1">
        <v>39693</v>
      </c>
      <c r="F655" t="s">
        <v>8</v>
      </c>
      <c r="G655" t="s">
        <v>9</v>
      </c>
      <c r="H655" t="s">
        <v>26</v>
      </c>
      <c r="I655" t="s">
        <v>11</v>
      </c>
      <c r="J655" t="s">
        <v>27</v>
      </c>
      <c r="K655">
        <v>1</v>
      </c>
      <c r="L655" t="s">
        <v>13</v>
      </c>
    </row>
    <row r="656" spans="1:12" x14ac:dyDescent="0.3">
      <c r="A656" t="str">
        <f>"150803602704"</f>
        <v>150803602704</v>
      </c>
      <c r="B656" t="s">
        <v>764</v>
      </c>
      <c r="C656" t="s">
        <v>847</v>
      </c>
      <c r="D656" t="s">
        <v>522</v>
      </c>
      <c r="E656" s="1">
        <v>42219</v>
      </c>
      <c r="F656" t="s">
        <v>8</v>
      </c>
      <c r="G656" t="s">
        <v>255</v>
      </c>
      <c r="H656" t="s">
        <v>144</v>
      </c>
      <c r="I656" t="s">
        <v>11</v>
      </c>
      <c r="J656" t="s">
        <v>27</v>
      </c>
      <c r="K656">
        <v>2</v>
      </c>
      <c r="L656" t="s">
        <v>13</v>
      </c>
    </row>
    <row r="657" spans="1:12" x14ac:dyDescent="0.3">
      <c r="A657" t="str">
        <f>"150522504152"</f>
        <v>150522504152</v>
      </c>
      <c r="B657" t="s">
        <v>1274</v>
      </c>
      <c r="C657" t="s">
        <v>121</v>
      </c>
      <c r="D657" t="s">
        <v>483</v>
      </c>
      <c r="E657" s="1">
        <v>42146</v>
      </c>
      <c r="F657" t="s">
        <v>18</v>
      </c>
      <c r="G657" t="s">
        <v>255</v>
      </c>
      <c r="H657" t="s">
        <v>31</v>
      </c>
      <c r="I657" t="s">
        <v>11</v>
      </c>
      <c r="J657" t="s">
        <v>12</v>
      </c>
      <c r="K657">
        <v>2</v>
      </c>
      <c r="L657" t="s">
        <v>13</v>
      </c>
    </row>
    <row r="658" spans="1:12" x14ac:dyDescent="0.3">
      <c r="A658" t="str">
        <f>"141020605624"</f>
        <v>141020605624</v>
      </c>
      <c r="B658" t="s">
        <v>1275</v>
      </c>
      <c r="C658" t="s">
        <v>442</v>
      </c>
      <c r="D658" t="s">
        <v>1276</v>
      </c>
      <c r="E658" s="1">
        <v>41932</v>
      </c>
      <c r="F658" t="s">
        <v>8</v>
      </c>
      <c r="G658" t="s">
        <v>233</v>
      </c>
      <c r="H658" t="s">
        <v>10</v>
      </c>
      <c r="I658" t="s">
        <v>11</v>
      </c>
      <c r="J658" t="s">
        <v>12</v>
      </c>
      <c r="K658">
        <v>2</v>
      </c>
      <c r="L658" t="s">
        <v>13</v>
      </c>
    </row>
    <row r="659" spans="1:12" x14ac:dyDescent="0.3">
      <c r="A659" t="str">
        <f>"110309601812"</f>
        <v>110309601812</v>
      </c>
      <c r="B659" t="s">
        <v>344</v>
      </c>
      <c r="C659" t="s">
        <v>341</v>
      </c>
      <c r="D659" t="s">
        <v>850</v>
      </c>
      <c r="E659" s="1">
        <v>40611</v>
      </c>
      <c r="F659" t="s">
        <v>8</v>
      </c>
      <c r="G659" t="s">
        <v>83</v>
      </c>
      <c r="H659" t="s">
        <v>10</v>
      </c>
      <c r="I659" t="s">
        <v>11</v>
      </c>
      <c r="J659" t="s">
        <v>12</v>
      </c>
      <c r="K659">
        <v>1</v>
      </c>
      <c r="L659" t="s">
        <v>13</v>
      </c>
    </row>
    <row r="660" spans="1:12" x14ac:dyDescent="0.3">
      <c r="A660" t="str">
        <f>"100917000087"</f>
        <v>100917000087</v>
      </c>
      <c r="B660" t="s">
        <v>376</v>
      </c>
      <c r="C660" t="s">
        <v>1277</v>
      </c>
      <c r="D660" t="s">
        <v>378</v>
      </c>
      <c r="E660" s="1">
        <v>40438</v>
      </c>
      <c r="F660" t="s">
        <v>8</v>
      </c>
      <c r="G660" t="s">
        <v>56</v>
      </c>
      <c r="H660" t="s">
        <v>26</v>
      </c>
      <c r="I660" t="s">
        <v>11</v>
      </c>
      <c r="J660" t="s">
        <v>27</v>
      </c>
      <c r="K660">
        <v>1</v>
      </c>
      <c r="L660" t="s">
        <v>13</v>
      </c>
    </row>
    <row r="661" spans="1:12" x14ac:dyDescent="0.3">
      <c r="A661" t="str">
        <f>"090926650026"</f>
        <v>090926650026</v>
      </c>
      <c r="B661" t="s">
        <v>123</v>
      </c>
      <c r="C661" t="s">
        <v>628</v>
      </c>
      <c r="D661" t="s">
        <v>458</v>
      </c>
      <c r="E661" s="1">
        <v>40082</v>
      </c>
      <c r="F661" t="s">
        <v>8</v>
      </c>
      <c r="G661" t="s">
        <v>47</v>
      </c>
      <c r="H661" t="s">
        <v>31</v>
      </c>
      <c r="I661" t="s">
        <v>11</v>
      </c>
      <c r="J661" t="s">
        <v>12</v>
      </c>
      <c r="K661">
        <v>1</v>
      </c>
      <c r="L661" t="s">
        <v>13</v>
      </c>
    </row>
    <row r="662" spans="1:12" x14ac:dyDescent="0.3">
      <c r="A662" t="str">
        <f>"120217501500"</f>
        <v>120217501500</v>
      </c>
      <c r="B662" t="s">
        <v>1278</v>
      </c>
      <c r="C662" t="s">
        <v>465</v>
      </c>
      <c r="D662" t="s">
        <v>103</v>
      </c>
      <c r="E662" s="1">
        <v>40956</v>
      </c>
      <c r="F662" t="s">
        <v>18</v>
      </c>
      <c r="G662" t="s">
        <v>83</v>
      </c>
      <c r="H662" t="s">
        <v>31</v>
      </c>
      <c r="I662" t="s">
        <v>11</v>
      </c>
      <c r="J662" t="s">
        <v>12</v>
      </c>
      <c r="K662">
        <v>1</v>
      </c>
      <c r="L662" t="s">
        <v>13</v>
      </c>
    </row>
    <row r="663" spans="1:12" x14ac:dyDescent="0.3">
      <c r="A663" t="str">
        <f>"081005651939"</f>
        <v>081005651939</v>
      </c>
      <c r="B663" t="s">
        <v>457</v>
      </c>
      <c r="C663" t="s">
        <v>213</v>
      </c>
      <c r="D663" t="s">
        <v>86</v>
      </c>
      <c r="E663" s="1">
        <v>39726</v>
      </c>
      <c r="F663" t="s">
        <v>8</v>
      </c>
      <c r="G663" t="s">
        <v>9</v>
      </c>
      <c r="H663" t="s">
        <v>22</v>
      </c>
      <c r="I663" t="s">
        <v>11</v>
      </c>
      <c r="J663" t="s">
        <v>12</v>
      </c>
      <c r="K663">
        <v>1</v>
      </c>
      <c r="L663" t="s">
        <v>13</v>
      </c>
    </row>
    <row r="664" spans="1:12" x14ac:dyDescent="0.3">
      <c r="A664" t="str">
        <f>"140721605078"</f>
        <v>140721605078</v>
      </c>
      <c r="B664" t="s">
        <v>1279</v>
      </c>
      <c r="C664" t="s">
        <v>90</v>
      </c>
      <c r="D664" t="s">
        <v>1280</v>
      </c>
      <c r="E664" s="1">
        <v>41841</v>
      </c>
      <c r="F664" t="s">
        <v>8</v>
      </c>
      <c r="G664" t="s">
        <v>200</v>
      </c>
      <c r="H664" t="s">
        <v>26</v>
      </c>
      <c r="I664" t="s">
        <v>11</v>
      </c>
      <c r="J664" t="s">
        <v>27</v>
      </c>
      <c r="K664">
        <v>1</v>
      </c>
      <c r="L664" t="s">
        <v>13</v>
      </c>
    </row>
    <row r="665" spans="1:12" x14ac:dyDescent="0.3">
      <c r="A665" t="str">
        <f>"120730550022"</f>
        <v>120730550022</v>
      </c>
      <c r="B665" t="s">
        <v>1281</v>
      </c>
      <c r="C665" t="s">
        <v>328</v>
      </c>
      <c r="D665" t="s">
        <v>1282</v>
      </c>
      <c r="E665" s="1">
        <v>41120</v>
      </c>
      <c r="F665" t="s">
        <v>18</v>
      </c>
      <c r="G665" t="s">
        <v>200</v>
      </c>
      <c r="H665" t="s">
        <v>31</v>
      </c>
      <c r="I665" t="s">
        <v>11</v>
      </c>
      <c r="J665" t="s">
        <v>12</v>
      </c>
      <c r="K665">
        <v>1</v>
      </c>
      <c r="L665" t="s">
        <v>13</v>
      </c>
    </row>
    <row r="666" spans="1:12" x14ac:dyDescent="0.3">
      <c r="A666" t="str">
        <f>"131130601390"</f>
        <v>131130601390</v>
      </c>
      <c r="B666" t="s">
        <v>1283</v>
      </c>
      <c r="C666" t="s">
        <v>1284</v>
      </c>
      <c r="D666" t="s">
        <v>1285</v>
      </c>
      <c r="E666" s="1">
        <v>41608</v>
      </c>
      <c r="F666" t="s">
        <v>8</v>
      </c>
      <c r="G666" t="s">
        <v>200</v>
      </c>
      <c r="H666" t="s">
        <v>10</v>
      </c>
      <c r="I666" t="s">
        <v>11</v>
      </c>
      <c r="J666" t="s">
        <v>12</v>
      </c>
      <c r="K666">
        <v>1</v>
      </c>
      <c r="L666" t="s">
        <v>13</v>
      </c>
    </row>
    <row r="667" spans="1:12" x14ac:dyDescent="0.3">
      <c r="A667" t="str">
        <f>"150210601871"</f>
        <v>150210601871</v>
      </c>
      <c r="B667" t="s">
        <v>1130</v>
      </c>
      <c r="C667" t="s">
        <v>434</v>
      </c>
      <c r="D667" t="s">
        <v>320</v>
      </c>
      <c r="E667" s="1">
        <v>42045</v>
      </c>
      <c r="F667" t="s">
        <v>8</v>
      </c>
      <c r="G667" t="s">
        <v>233</v>
      </c>
      <c r="H667" t="s">
        <v>26</v>
      </c>
      <c r="I667" t="s">
        <v>11</v>
      </c>
      <c r="J667" t="s">
        <v>27</v>
      </c>
      <c r="K667">
        <v>2</v>
      </c>
      <c r="L667" t="s">
        <v>13</v>
      </c>
    </row>
    <row r="668" spans="1:12" x14ac:dyDescent="0.3">
      <c r="A668" t="str">
        <f>"130920601382"</f>
        <v>130920601382</v>
      </c>
      <c r="B668" t="s">
        <v>410</v>
      </c>
      <c r="C668" t="s">
        <v>434</v>
      </c>
      <c r="D668" t="s">
        <v>412</v>
      </c>
      <c r="E668" s="1">
        <v>41537</v>
      </c>
      <c r="F668" t="s">
        <v>8</v>
      </c>
      <c r="G668" t="s">
        <v>134</v>
      </c>
      <c r="H668" t="s">
        <v>10</v>
      </c>
      <c r="I668" t="s">
        <v>11</v>
      </c>
      <c r="J668" t="s">
        <v>12</v>
      </c>
      <c r="K668">
        <v>1</v>
      </c>
      <c r="L668" t="s">
        <v>13</v>
      </c>
    </row>
    <row r="669" spans="1:12" x14ac:dyDescent="0.3">
      <c r="A669" t="str">
        <f>"100317551369"</f>
        <v>100317551369</v>
      </c>
      <c r="B669" t="s">
        <v>1271</v>
      </c>
      <c r="C669" t="s">
        <v>723</v>
      </c>
      <c r="D669" t="s">
        <v>1286</v>
      </c>
      <c r="E669" s="1">
        <v>40254</v>
      </c>
      <c r="F669" t="s">
        <v>18</v>
      </c>
      <c r="G669" t="s">
        <v>56</v>
      </c>
      <c r="H669" t="s">
        <v>10</v>
      </c>
      <c r="I669" t="s">
        <v>11</v>
      </c>
      <c r="J669" t="s">
        <v>12</v>
      </c>
      <c r="K669">
        <v>1</v>
      </c>
      <c r="L669" t="s">
        <v>13</v>
      </c>
    </row>
    <row r="670" spans="1:12" x14ac:dyDescent="0.3">
      <c r="A670" t="str">
        <f>"141109502746"</f>
        <v>141109502746</v>
      </c>
      <c r="B670" t="s">
        <v>1287</v>
      </c>
      <c r="C670" t="s">
        <v>1288</v>
      </c>
      <c r="D670" t="s">
        <v>1289</v>
      </c>
      <c r="E670" s="1">
        <v>41952</v>
      </c>
      <c r="F670" t="s">
        <v>18</v>
      </c>
      <c r="G670" t="s">
        <v>255</v>
      </c>
      <c r="H670" t="s">
        <v>10</v>
      </c>
      <c r="I670" t="s">
        <v>11</v>
      </c>
      <c r="J670" t="s">
        <v>12</v>
      </c>
      <c r="K670">
        <v>2</v>
      </c>
      <c r="L670" t="s">
        <v>13</v>
      </c>
    </row>
    <row r="671" spans="1:12" x14ac:dyDescent="0.3">
      <c r="A671" t="str">
        <f>"160315500826"</f>
        <v>160315500826</v>
      </c>
      <c r="B671" t="s">
        <v>349</v>
      </c>
      <c r="C671" t="s">
        <v>1290</v>
      </c>
      <c r="D671" t="s">
        <v>382</v>
      </c>
      <c r="E671" s="1">
        <v>42444</v>
      </c>
      <c r="F671" t="s">
        <v>18</v>
      </c>
      <c r="G671" t="s">
        <v>255</v>
      </c>
      <c r="H671" t="s">
        <v>10</v>
      </c>
      <c r="I671" t="s">
        <v>11</v>
      </c>
      <c r="J671" t="s">
        <v>12</v>
      </c>
      <c r="K671">
        <v>2</v>
      </c>
      <c r="L671" t="s">
        <v>13</v>
      </c>
    </row>
    <row r="672" spans="1:12" x14ac:dyDescent="0.3">
      <c r="A672" t="str">
        <f>"160408501744"</f>
        <v>160408501744</v>
      </c>
      <c r="B672" t="s">
        <v>151</v>
      </c>
      <c r="C672" t="s">
        <v>1291</v>
      </c>
      <c r="D672" t="s">
        <v>1292</v>
      </c>
      <c r="E672" s="1">
        <v>42468</v>
      </c>
      <c r="F672" t="s">
        <v>18</v>
      </c>
      <c r="G672" t="s">
        <v>255</v>
      </c>
      <c r="H672" t="s">
        <v>10</v>
      </c>
      <c r="I672" t="s">
        <v>11</v>
      </c>
      <c r="J672" t="s">
        <v>12</v>
      </c>
      <c r="K672">
        <v>2</v>
      </c>
      <c r="L672" t="s">
        <v>13</v>
      </c>
    </row>
    <row r="673" spans="1:12" x14ac:dyDescent="0.3">
      <c r="A673" t="str">
        <f>"160217500728"</f>
        <v>160217500728</v>
      </c>
      <c r="B673" t="s">
        <v>371</v>
      </c>
      <c r="C673" t="s">
        <v>1293</v>
      </c>
      <c r="D673" t="s">
        <v>372</v>
      </c>
      <c r="E673" s="1">
        <v>42417</v>
      </c>
      <c r="F673" t="s">
        <v>18</v>
      </c>
      <c r="G673" t="s">
        <v>255</v>
      </c>
      <c r="H673" t="s">
        <v>10</v>
      </c>
      <c r="I673" t="s">
        <v>11</v>
      </c>
      <c r="J673" t="s">
        <v>12</v>
      </c>
      <c r="K673">
        <v>2</v>
      </c>
      <c r="L673" t="s">
        <v>13</v>
      </c>
    </row>
    <row r="674" spans="1:12" x14ac:dyDescent="0.3">
      <c r="A674" t="str">
        <f>"160119600197"</f>
        <v>160119600197</v>
      </c>
      <c r="B674" t="s">
        <v>1294</v>
      </c>
      <c r="C674" t="s">
        <v>99</v>
      </c>
      <c r="D674" t="s">
        <v>124</v>
      </c>
      <c r="E674" s="1">
        <v>42388</v>
      </c>
      <c r="F674" t="s">
        <v>8</v>
      </c>
      <c r="G674" t="s">
        <v>255</v>
      </c>
      <c r="H674" t="s">
        <v>10</v>
      </c>
      <c r="I674" t="s">
        <v>11</v>
      </c>
      <c r="J674" t="s">
        <v>12</v>
      </c>
      <c r="K674">
        <v>2</v>
      </c>
      <c r="L674" t="s">
        <v>13</v>
      </c>
    </row>
    <row r="675" spans="1:12" x14ac:dyDescent="0.3">
      <c r="A675" t="str">
        <f>"160403500898"</f>
        <v>160403500898</v>
      </c>
      <c r="B675" t="s">
        <v>1189</v>
      </c>
      <c r="C675" t="s">
        <v>316</v>
      </c>
      <c r="D675" t="s">
        <v>1295</v>
      </c>
      <c r="E675" s="1">
        <v>42463</v>
      </c>
      <c r="F675" t="s">
        <v>18</v>
      </c>
      <c r="G675" t="s">
        <v>255</v>
      </c>
      <c r="H675" t="s">
        <v>10</v>
      </c>
      <c r="I675" t="s">
        <v>11</v>
      </c>
      <c r="J675" t="s">
        <v>12</v>
      </c>
      <c r="K675">
        <v>2</v>
      </c>
      <c r="L675" t="s">
        <v>13</v>
      </c>
    </row>
    <row r="676" spans="1:12" x14ac:dyDescent="0.3">
      <c r="A676" t="str">
        <f>"151221501451"</f>
        <v>151221501451</v>
      </c>
      <c r="B676" t="s">
        <v>1296</v>
      </c>
      <c r="C676" t="s">
        <v>1297</v>
      </c>
      <c r="D676" t="s">
        <v>1298</v>
      </c>
      <c r="E676" s="1">
        <v>42359</v>
      </c>
      <c r="F676" t="s">
        <v>18</v>
      </c>
      <c r="G676" t="s">
        <v>255</v>
      </c>
      <c r="H676" t="s">
        <v>10</v>
      </c>
      <c r="I676" t="s">
        <v>11</v>
      </c>
      <c r="J676" t="s">
        <v>12</v>
      </c>
      <c r="K676">
        <v>2</v>
      </c>
      <c r="L676" t="s">
        <v>13</v>
      </c>
    </row>
    <row r="677" spans="1:12" x14ac:dyDescent="0.3">
      <c r="A677" t="str">
        <f>"160518502621"</f>
        <v>160518502621</v>
      </c>
      <c r="B677" t="s">
        <v>1299</v>
      </c>
      <c r="C677" t="s">
        <v>473</v>
      </c>
      <c r="D677" t="s">
        <v>313</v>
      </c>
      <c r="E677" s="1">
        <v>42508</v>
      </c>
      <c r="F677" t="s">
        <v>18</v>
      </c>
      <c r="G677" t="s">
        <v>255</v>
      </c>
      <c r="H677" t="s">
        <v>10</v>
      </c>
      <c r="I677" t="s">
        <v>11</v>
      </c>
      <c r="J677" t="s">
        <v>12</v>
      </c>
      <c r="K677">
        <v>2</v>
      </c>
      <c r="L677" t="s">
        <v>13</v>
      </c>
    </row>
    <row r="678" spans="1:12" x14ac:dyDescent="0.3">
      <c r="A678" t="str">
        <f>"060506551415"</f>
        <v>060506551415</v>
      </c>
      <c r="B678" t="s">
        <v>1300</v>
      </c>
      <c r="C678" t="s">
        <v>1301</v>
      </c>
      <c r="D678" t="s">
        <v>1302</v>
      </c>
      <c r="E678" s="1">
        <v>38843</v>
      </c>
      <c r="F678" t="s">
        <v>18</v>
      </c>
      <c r="G678" t="s">
        <v>448</v>
      </c>
      <c r="H678" t="s">
        <v>10</v>
      </c>
      <c r="I678" t="s">
        <v>11</v>
      </c>
      <c r="J678" t="s">
        <v>12</v>
      </c>
      <c r="K678">
        <v>1</v>
      </c>
      <c r="L678" t="s">
        <v>13</v>
      </c>
    </row>
    <row r="679" spans="1:12" x14ac:dyDescent="0.3">
      <c r="A679" t="str">
        <f>"051207550521"</f>
        <v>051207550521</v>
      </c>
      <c r="B679" t="s">
        <v>1011</v>
      </c>
      <c r="C679" t="s">
        <v>1303</v>
      </c>
      <c r="D679" t="s">
        <v>1304</v>
      </c>
      <c r="E679" s="1">
        <v>38693</v>
      </c>
      <c r="F679" t="s">
        <v>18</v>
      </c>
      <c r="G679" t="s">
        <v>448</v>
      </c>
      <c r="H679" t="s">
        <v>10</v>
      </c>
      <c r="I679" t="s">
        <v>11</v>
      </c>
      <c r="J679" t="s">
        <v>12</v>
      </c>
      <c r="K679">
        <v>1</v>
      </c>
      <c r="L679" t="s">
        <v>13</v>
      </c>
    </row>
    <row r="680" spans="1:12" x14ac:dyDescent="0.3">
      <c r="A680" t="str">
        <f>"060227650744"</f>
        <v>060227650744</v>
      </c>
      <c r="B680" t="s">
        <v>1234</v>
      </c>
      <c r="C680" t="s">
        <v>341</v>
      </c>
      <c r="D680" t="s">
        <v>850</v>
      </c>
      <c r="E680" s="1">
        <v>38775</v>
      </c>
      <c r="F680" t="s">
        <v>8</v>
      </c>
      <c r="G680" t="s">
        <v>448</v>
      </c>
      <c r="H680" t="s">
        <v>10</v>
      </c>
      <c r="I680" t="s">
        <v>11</v>
      </c>
      <c r="J680" t="s">
        <v>12</v>
      </c>
      <c r="K680">
        <v>1</v>
      </c>
      <c r="L680" t="s">
        <v>13</v>
      </c>
    </row>
    <row r="681" spans="1:12" x14ac:dyDescent="0.3">
      <c r="A681" t="str">
        <f>"060318650184"</f>
        <v>060318650184</v>
      </c>
      <c r="B681" t="s">
        <v>53</v>
      </c>
      <c r="C681" t="s">
        <v>975</v>
      </c>
      <c r="D681" t="s">
        <v>1305</v>
      </c>
      <c r="E681" s="1">
        <v>38794</v>
      </c>
      <c r="F681" t="s">
        <v>8</v>
      </c>
      <c r="G681" t="s">
        <v>448</v>
      </c>
      <c r="H681" t="s">
        <v>10</v>
      </c>
      <c r="I681" t="s">
        <v>11</v>
      </c>
      <c r="J681" t="s">
        <v>12</v>
      </c>
      <c r="K681">
        <v>1</v>
      </c>
      <c r="L681" t="s">
        <v>13</v>
      </c>
    </row>
    <row r="682" spans="1:12" x14ac:dyDescent="0.3">
      <c r="A682" t="str">
        <f>"060117650627"</f>
        <v>060117650627</v>
      </c>
      <c r="B682" t="s">
        <v>1306</v>
      </c>
      <c r="C682" t="s">
        <v>213</v>
      </c>
      <c r="D682" t="s">
        <v>124</v>
      </c>
      <c r="E682" s="1">
        <v>38734</v>
      </c>
      <c r="F682" t="s">
        <v>8</v>
      </c>
      <c r="G682" t="s">
        <v>448</v>
      </c>
      <c r="H682" t="s">
        <v>10</v>
      </c>
      <c r="I682" t="s">
        <v>11</v>
      </c>
      <c r="J682" t="s">
        <v>12</v>
      </c>
      <c r="K682">
        <v>1</v>
      </c>
      <c r="L682" t="s">
        <v>13</v>
      </c>
    </row>
    <row r="683" spans="1:12" x14ac:dyDescent="0.3">
      <c r="A683" t="str">
        <f>"051208550616"</f>
        <v>051208550616</v>
      </c>
      <c r="B683" t="s">
        <v>743</v>
      </c>
      <c r="C683" t="s">
        <v>128</v>
      </c>
      <c r="D683" t="s">
        <v>122</v>
      </c>
      <c r="E683" s="1">
        <v>38694</v>
      </c>
      <c r="F683" t="s">
        <v>18</v>
      </c>
      <c r="G683" t="s">
        <v>448</v>
      </c>
      <c r="H683" t="s">
        <v>10</v>
      </c>
      <c r="I683" t="s">
        <v>11</v>
      </c>
      <c r="J683" t="s">
        <v>12</v>
      </c>
      <c r="K683">
        <v>1</v>
      </c>
      <c r="L683" t="s">
        <v>13</v>
      </c>
    </row>
    <row r="684" spans="1:12" x14ac:dyDescent="0.3">
      <c r="A684" t="str">
        <f>"060618651272"</f>
        <v>060618651272</v>
      </c>
      <c r="B684" t="s">
        <v>1307</v>
      </c>
      <c r="C684" t="s">
        <v>747</v>
      </c>
      <c r="D684" t="s">
        <v>267</v>
      </c>
      <c r="E684" s="1">
        <v>38886</v>
      </c>
      <c r="F684" t="s">
        <v>8</v>
      </c>
      <c r="G684" t="s">
        <v>448</v>
      </c>
      <c r="H684" t="s">
        <v>10</v>
      </c>
      <c r="I684" t="s">
        <v>11</v>
      </c>
      <c r="J684" t="s">
        <v>12</v>
      </c>
      <c r="K684">
        <v>1</v>
      </c>
      <c r="L684" t="s">
        <v>13</v>
      </c>
    </row>
    <row r="685" spans="1:12" x14ac:dyDescent="0.3">
      <c r="A685" t="str">
        <f>"061011650108"</f>
        <v>061011650108</v>
      </c>
      <c r="B685" t="s">
        <v>1308</v>
      </c>
      <c r="C685" t="s">
        <v>1188</v>
      </c>
      <c r="D685" t="s">
        <v>246</v>
      </c>
      <c r="E685" s="1">
        <v>39001</v>
      </c>
      <c r="F685" t="s">
        <v>8</v>
      </c>
      <c r="G685" t="s">
        <v>448</v>
      </c>
      <c r="H685" t="s">
        <v>10</v>
      </c>
      <c r="I685" t="s">
        <v>11</v>
      </c>
      <c r="J685" t="s">
        <v>12</v>
      </c>
      <c r="K685">
        <v>1</v>
      </c>
      <c r="L685" t="s">
        <v>13</v>
      </c>
    </row>
    <row r="686" spans="1:12" x14ac:dyDescent="0.3">
      <c r="A686" t="str">
        <f>"060618551424"</f>
        <v>060618551424</v>
      </c>
      <c r="B686" t="s">
        <v>1309</v>
      </c>
      <c r="C686" t="s">
        <v>500</v>
      </c>
      <c r="D686" t="s">
        <v>1233</v>
      </c>
      <c r="E686" s="1">
        <v>38886</v>
      </c>
      <c r="F686" t="s">
        <v>18</v>
      </c>
      <c r="G686" t="s">
        <v>448</v>
      </c>
      <c r="H686" t="s">
        <v>10</v>
      </c>
      <c r="I686" t="s">
        <v>11</v>
      </c>
      <c r="J686" t="s">
        <v>12</v>
      </c>
      <c r="K686">
        <v>1</v>
      </c>
      <c r="L686" t="s">
        <v>13</v>
      </c>
    </row>
    <row r="687" spans="1:12" x14ac:dyDescent="0.3">
      <c r="A687" t="str">
        <f>"060207651614"</f>
        <v>060207651614</v>
      </c>
      <c r="B687" t="s">
        <v>1310</v>
      </c>
      <c r="C687" t="s">
        <v>82</v>
      </c>
      <c r="D687" t="s">
        <v>1311</v>
      </c>
      <c r="E687" s="1">
        <v>38755</v>
      </c>
      <c r="F687" t="s">
        <v>8</v>
      </c>
      <c r="G687" t="s">
        <v>448</v>
      </c>
      <c r="H687" t="s">
        <v>10</v>
      </c>
      <c r="I687" t="s">
        <v>11</v>
      </c>
      <c r="J687" t="s">
        <v>12</v>
      </c>
      <c r="K687">
        <v>1</v>
      </c>
      <c r="L687" t="s">
        <v>13</v>
      </c>
    </row>
    <row r="688" spans="1:12" x14ac:dyDescent="0.3">
      <c r="A688" t="str">
        <f>"060722650587"</f>
        <v>060722650587</v>
      </c>
      <c r="B688" t="s">
        <v>1312</v>
      </c>
      <c r="C688" t="s">
        <v>1002</v>
      </c>
      <c r="D688" t="s">
        <v>97</v>
      </c>
      <c r="E688" s="1">
        <v>38920</v>
      </c>
      <c r="F688" t="s">
        <v>8</v>
      </c>
      <c r="G688" t="s">
        <v>448</v>
      </c>
      <c r="H688" t="s">
        <v>10</v>
      </c>
      <c r="I688" t="s">
        <v>11</v>
      </c>
      <c r="J688" t="s">
        <v>12</v>
      </c>
      <c r="K688">
        <v>1</v>
      </c>
      <c r="L688" t="s">
        <v>13</v>
      </c>
    </row>
    <row r="689" spans="1:12" x14ac:dyDescent="0.3">
      <c r="A689" t="str">
        <f>"060710550694"</f>
        <v>060710550694</v>
      </c>
      <c r="B689" t="s">
        <v>1313</v>
      </c>
      <c r="C689" t="s">
        <v>205</v>
      </c>
      <c r="D689" t="s">
        <v>1314</v>
      </c>
      <c r="E689" s="1">
        <v>38908</v>
      </c>
      <c r="F689" t="s">
        <v>18</v>
      </c>
      <c r="G689" t="s">
        <v>448</v>
      </c>
      <c r="H689" t="s">
        <v>10</v>
      </c>
      <c r="I689" t="s">
        <v>11</v>
      </c>
      <c r="J689" t="s">
        <v>12</v>
      </c>
      <c r="K689">
        <v>1</v>
      </c>
      <c r="L689" t="s">
        <v>13</v>
      </c>
    </row>
    <row r="690" spans="1:12" x14ac:dyDescent="0.3">
      <c r="A690" t="str">
        <f>"060118651829"</f>
        <v>060118651829</v>
      </c>
      <c r="B690" t="s">
        <v>1315</v>
      </c>
      <c r="C690" t="s">
        <v>1079</v>
      </c>
      <c r="D690" t="s">
        <v>124</v>
      </c>
      <c r="E690" s="1">
        <v>38735</v>
      </c>
      <c r="F690" t="s">
        <v>8</v>
      </c>
      <c r="G690" t="s">
        <v>448</v>
      </c>
      <c r="H690" t="s">
        <v>10</v>
      </c>
      <c r="I690" t="s">
        <v>11</v>
      </c>
      <c r="J690" t="s">
        <v>12</v>
      </c>
      <c r="K690">
        <v>1</v>
      </c>
      <c r="L690" t="s">
        <v>13</v>
      </c>
    </row>
    <row r="691" spans="1:12" x14ac:dyDescent="0.3">
      <c r="A691" t="str">
        <f>"060925550029"</f>
        <v>060925550029</v>
      </c>
      <c r="B691" t="s">
        <v>1316</v>
      </c>
      <c r="C691" t="s">
        <v>526</v>
      </c>
      <c r="D691" t="s">
        <v>1317</v>
      </c>
      <c r="E691" s="1">
        <v>38985</v>
      </c>
      <c r="F691" t="s">
        <v>18</v>
      </c>
      <c r="G691" t="s">
        <v>448</v>
      </c>
      <c r="H691" t="s">
        <v>10</v>
      </c>
      <c r="I691" t="s">
        <v>11</v>
      </c>
      <c r="J691" t="s">
        <v>12</v>
      </c>
      <c r="K691">
        <v>1</v>
      </c>
      <c r="L691" t="s">
        <v>13</v>
      </c>
    </row>
    <row r="692" spans="1:12" x14ac:dyDescent="0.3">
      <c r="A692" t="str">
        <f>"070110551137"</f>
        <v>070110551137</v>
      </c>
      <c r="B692" t="s">
        <v>1318</v>
      </c>
      <c r="C692" t="s">
        <v>1319</v>
      </c>
      <c r="D692" t="s">
        <v>1320</v>
      </c>
      <c r="E692" s="1">
        <v>39092</v>
      </c>
      <c r="F692" t="s">
        <v>18</v>
      </c>
      <c r="G692" t="s">
        <v>448</v>
      </c>
      <c r="H692" t="s">
        <v>10</v>
      </c>
      <c r="I692" t="s">
        <v>11</v>
      </c>
      <c r="J692" t="s">
        <v>12</v>
      </c>
      <c r="K692">
        <v>1</v>
      </c>
      <c r="L692" t="s">
        <v>13</v>
      </c>
    </row>
    <row r="693" spans="1:12" x14ac:dyDescent="0.3">
      <c r="A693" t="str">
        <f>"060528650413"</f>
        <v>060528650413</v>
      </c>
      <c r="B693" t="s">
        <v>1321</v>
      </c>
      <c r="C693" t="s">
        <v>713</v>
      </c>
      <c r="D693" t="s">
        <v>363</v>
      </c>
      <c r="E693" s="1">
        <v>38865</v>
      </c>
      <c r="F693" t="s">
        <v>8</v>
      </c>
      <c r="G693" t="s">
        <v>448</v>
      </c>
      <c r="H693" t="s">
        <v>10</v>
      </c>
      <c r="I693" t="s">
        <v>11</v>
      </c>
      <c r="J693" t="s">
        <v>12</v>
      </c>
      <c r="K693">
        <v>1</v>
      </c>
      <c r="L693" t="s">
        <v>13</v>
      </c>
    </row>
    <row r="694" spans="1:12" x14ac:dyDescent="0.3">
      <c r="A694" t="str">
        <f>"060102651049"</f>
        <v>060102651049</v>
      </c>
      <c r="B694" t="s">
        <v>1322</v>
      </c>
      <c r="C694" t="s">
        <v>512</v>
      </c>
      <c r="D694" t="s">
        <v>1323</v>
      </c>
      <c r="E694" s="1">
        <v>38719</v>
      </c>
      <c r="F694" t="s">
        <v>8</v>
      </c>
      <c r="G694" t="s">
        <v>448</v>
      </c>
      <c r="H694" t="s">
        <v>10</v>
      </c>
      <c r="I694" t="s">
        <v>11</v>
      </c>
      <c r="J694" t="s">
        <v>12</v>
      </c>
      <c r="K694">
        <v>1</v>
      </c>
      <c r="L694" t="s">
        <v>13</v>
      </c>
    </row>
    <row r="695" spans="1:12" x14ac:dyDescent="0.3">
      <c r="A695" t="str">
        <f>"060908651556"</f>
        <v>060908651556</v>
      </c>
      <c r="B695" t="s">
        <v>1324</v>
      </c>
      <c r="C695" t="s">
        <v>82</v>
      </c>
      <c r="D695" t="s">
        <v>496</v>
      </c>
      <c r="E695" s="1">
        <v>38968</v>
      </c>
      <c r="F695" t="s">
        <v>8</v>
      </c>
      <c r="G695" t="s">
        <v>448</v>
      </c>
      <c r="H695" t="s">
        <v>10</v>
      </c>
      <c r="I695" t="s">
        <v>11</v>
      </c>
      <c r="J695" t="s">
        <v>12</v>
      </c>
      <c r="K695">
        <v>1</v>
      </c>
      <c r="L695" t="s">
        <v>13</v>
      </c>
    </row>
    <row r="696" spans="1:12" x14ac:dyDescent="0.3">
      <c r="A696" t="str">
        <f>"070210651434"</f>
        <v>070210651434</v>
      </c>
      <c r="B696" t="s">
        <v>1325</v>
      </c>
      <c r="C696" t="s">
        <v>1326</v>
      </c>
      <c r="D696" t="s">
        <v>1327</v>
      </c>
      <c r="E696" s="1">
        <v>39123</v>
      </c>
      <c r="F696" t="s">
        <v>8</v>
      </c>
      <c r="G696" t="s">
        <v>448</v>
      </c>
      <c r="H696" t="s">
        <v>10</v>
      </c>
      <c r="I696" t="s">
        <v>11</v>
      </c>
      <c r="J696" t="s">
        <v>12</v>
      </c>
      <c r="K696">
        <v>1</v>
      </c>
      <c r="L696" t="s">
        <v>13</v>
      </c>
    </row>
    <row r="697" spans="1:12" x14ac:dyDescent="0.3">
      <c r="A697" t="str">
        <f>"060928551638"</f>
        <v>060928551638</v>
      </c>
      <c r="B697" t="s">
        <v>1134</v>
      </c>
      <c r="C697" t="s">
        <v>446</v>
      </c>
      <c r="D697" t="s">
        <v>610</v>
      </c>
      <c r="E697" s="1">
        <v>38988</v>
      </c>
      <c r="F697" t="s">
        <v>18</v>
      </c>
      <c r="G697" t="s">
        <v>448</v>
      </c>
      <c r="H697" t="s">
        <v>10</v>
      </c>
      <c r="I697" t="s">
        <v>11</v>
      </c>
      <c r="J697" t="s">
        <v>12</v>
      </c>
      <c r="K697">
        <v>1</v>
      </c>
      <c r="L697" t="s">
        <v>13</v>
      </c>
    </row>
    <row r="698" spans="1:12" x14ac:dyDescent="0.3">
      <c r="A698" t="str">
        <f>"070812550254"</f>
        <v>070812550254</v>
      </c>
      <c r="B698" t="s">
        <v>1328</v>
      </c>
      <c r="C698" t="s">
        <v>1329</v>
      </c>
      <c r="D698" t="s">
        <v>1330</v>
      </c>
      <c r="E698" s="1">
        <v>39306</v>
      </c>
      <c r="F698" t="s">
        <v>18</v>
      </c>
      <c r="G698" t="s">
        <v>448</v>
      </c>
      <c r="H698" t="s">
        <v>10</v>
      </c>
      <c r="I698" t="s">
        <v>11</v>
      </c>
      <c r="J698" t="s">
        <v>12</v>
      </c>
      <c r="K698">
        <v>1</v>
      </c>
      <c r="L698" t="s">
        <v>13</v>
      </c>
    </row>
    <row r="699" spans="1:12" x14ac:dyDescent="0.3">
      <c r="A699" t="str">
        <f>"060327551393"</f>
        <v>060327551393</v>
      </c>
      <c r="B699" t="s">
        <v>1331</v>
      </c>
      <c r="C699" t="s">
        <v>1332</v>
      </c>
      <c r="D699" t="s">
        <v>1333</v>
      </c>
      <c r="E699" s="1">
        <v>38803</v>
      </c>
      <c r="F699" t="s">
        <v>18</v>
      </c>
      <c r="G699" t="s">
        <v>448</v>
      </c>
      <c r="H699" t="s">
        <v>10</v>
      </c>
      <c r="I699" t="s">
        <v>11</v>
      </c>
      <c r="J699" t="s">
        <v>12</v>
      </c>
      <c r="K699">
        <v>1</v>
      </c>
      <c r="L699" t="s">
        <v>13</v>
      </c>
    </row>
    <row r="700" spans="1:12" x14ac:dyDescent="0.3">
      <c r="A700" t="str">
        <f>"060617650477"</f>
        <v>060617650477</v>
      </c>
      <c r="B700" t="s">
        <v>1334</v>
      </c>
      <c r="C700" t="s">
        <v>82</v>
      </c>
      <c r="D700" t="s">
        <v>1335</v>
      </c>
      <c r="E700" s="1">
        <v>38885</v>
      </c>
      <c r="F700" t="s">
        <v>8</v>
      </c>
      <c r="G700" t="s">
        <v>448</v>
      </c>
      <c r="H700" t="s">
        <v>10</v>
      </c>
      <c r="I700" t="s">
        <v>11</v>
      </c>
      <c r="J700" t="s">
        <v>12</v>
      </c>
      <c r="K700">
        <v>1</v>
      </c>
      <c r="L700" t="s">
        <v>13</v>
      </c>
    </row>
    <row r="701" spans="1:12" x14ac:dyDescent="0.3">
      <c r="A701" t="str">
        <f>"060716650702"</f>
        <v>060716650702</v>
      </c>
      <c r="B701" t="s">
        <v>229</v>
      </c>
      <c r="C701" t="s">
        <v>1336</v>
      </c>
      <c r="D701" t="s">
        <v>1337</v>
      </c>
      <c r="E701" s="1">
        <v>38914</v>
      </c>
      <c r="F701" t="s">
        <v>8</v>
      </c>
      <c r="G701" t="s">
        <v>448</v>
      </c>
      <c r="H701" t="s">
        <v>10</v>
      </c>
      <c r="I701" t="s">
        <v>11</v>
      </c>
      <c r="J701" t="s">
        <v>12</v>
      </c>
      <c r="K701">
        <v>1</v>
      </c>
      <c r="L701" t="s">
        <v>13</v>
      </c>
    </row>
    <row r="702" spans="1:12" x14ac:dyDescent="0.3">
      <c r="A702" t="str">
        <f>"060715551283"</f>
        <v>060715551283</v>
      </c>
      <c r="B702" t="s">
        <v>1338</v>
      </c>
      <c r="C702" t="s">
        <v>473</v>
      </c>
      <c r="D702" t="s">
        <v>447</v>
      </c>
      <c r="E702" s="1">
        <v>38913</v>
      </c>
      <c r="F702" t="s">
        <v>18</v>
      </c>
      <c r="G702" t="s">
        <v>448</v>
      </c>
      <c r="H702" t="s">
        <v>10</v>
      </c>
      <c r="I702" t="s">
        <v>11</v>
      </c>
      <c r="J702" t="s">
        <v>12</v>
      </c>
      <c r="K702">
        <v>1</v>
      </c>
      <c r="L702" t="s">
        <v>13</v>
      </c>
    </row>
    <row r="703" spans="1:12" x14ac:dyDescent="0.3">
      <c r="A703" t="str">
        <f>"160302501867"</f>
        <v>160302501867</v>
      </c>
      <c r="B703" t="s">
        <v>1339</v>
      </c>
      <c r="C703" t="s">
        <v>609</v>
      </c>
      <c r="D703" t="s">
        <v>218</v>
      </c>
      <c r="E703" s="1">
        <v>42431</v>
      </c>
      <c r="F703" t="s">
        <v>18</v>
      </c>
      <c r="G703" t="s">
        <v>255</v>
      </c>
      <c r="H703" t="s">
        <v>31</v>
      </c>
      <c r="I703" t="s">
        <v>11</v>
      </c>
      <c r="J703" t="s">
        <v>12</v>
      </c>
      <c r="K703">
        <v>2</v>
      </c>
      <c r="L703" t="s">
        <v>13</v>
      </c>
    </row>
    <row r="704" spans="1:12" x14ac:dyDescent="0.3">
      <c r="A704" t="str">
        <f>"150916501102"</f>
        <v>150916501102</v>
      </c>
      <c r="B704" t="s">
        <v>1340</v>
      </c>
      <c r="C704" t="s">
        <v>121</v>
      </c>
      <c r="D704" t="s">
        <v>218</v>
      </c>
      <c r="E704" s="1">
        <v>42263</v>
      </c>
      <c r="F704" t="s">
        <v>18</v>
      </c>
      <c r="G704" t="s">
        <v>255</v>
      </c>
      <c r="H704" t="s">
        <v>31</v>
      </c>
      <c r="I704" t="s">
        <v>11</v>
      </c>
      <c r="J704" t="s">
        <v>12</v>
      </c>
      <c r="K704">
        <v>2</v>
      </c>
      <c r="L704" t="s">
        <v>13</v>
      </c>
    </row>
    <row r="705" spans="1:12" x14ac:dyDescent="0.3">
      <c r="A705" t="str">
        <f>"150616500256"</f>
        <v>150616500256</v>
      </c>
      <c r="B705" t="s">
        <v>1341</v>
      </c>
      <c r="C705" t="s">
        <v>291</v>
      </c>
      <c r="D705" t="s">
        <v>308</v>
      </c>
      <c r="E705" s="1">
        <v>42171</v>
      </c>
      <c r="F705" t="s">
        <v>18</v>
      </c>
      <c r="G705" t="s">
        <v>255</v>
      </c>
      <c r="H705" t="s">
        <v>31</v>
      </c>
      <c r="I705" t="s">
        <v>11</v>
      </c>
      <c r="J705" t="s">
        <v>12</v>
      </c>
      <c r="K705">
        <v>2</v>
      </c>
      <c r="L705" t="s">
        <v>13</v>
      </c>
    </row>
    <row r="706" spans="1:12" x14ac:dyDescent="0.3">
      <c r="A706" t="str">
        <f>"160425604084"</f>
        <v>160425604084</v>
      </c>
      <c r="B706" t="s">
        <v>1342</v>
      </c>
      <c r="C706" t="s">
        <v>1115</v>
      </c>
      <c r="D706" t="s">
        <v>43</v>
      </c>
      <c r="E706" s="1">
        <v>42485</v>
      </c>
      <c r="F706" t="s">
        <v>8</v>
      </c>
      <c r="G706" t="s">
        <v>255</v>
      </c>
      <c r="H706" t="s">
        <v>31</v>
      </c>
      <c r="I706" t="s">
        <v>11</v>
      </c>
      <c r="J706" t="s">
        <v>12</v>
      </c>
      <c r="K706">
        <v>2</v>
      </c>
      <c r="L706" t="s">
        <v>13</v>
      </c>
    </row>
    <row r="707" spans="1:12" x14ac:dyDescent="0.3">
      <c r="A707" t="str">
        <f>"160518503095"</f>
        <v>160518503095</v>
      </c>
      <c r="B707" t="s">
        <v>1343</v>
      </c>
      <c r="C707" t="s">
        <v>921</v>
      </c>
      <c r="D707" t="s">
        <v>858</v>
      </c>
      <c r="E707" s="1">
        <v>42508</v>
      </c>
      <c r="F707" t="s">
        <v>18</v>
      </c>
      <c r="G707" t="s">
        <v>255</v>
      </c>
      <c r="H707" t="s">
        <v>22</v>
      </c>
      <c r="I707" t="s">
        <v>11</v>
      </c>
      <c r="J707" t="s">
        <v>12</v>
      </c>
      <c r="K707">
        <v>1</v>
      </c>
      <c r="L707" t="s">
        <v>13</v>
      </c>
    </row>
    <row r="708" spans="1:12" x14ac:dyDescent="0.3">
      <c r="A708" t="str">
        <f>"150306505285"</f>
        <v>150306505285</v>
      </c>
      <c r="B708" t="s">
        <v>1344</v>
      </c>
      <c r="C708" t="s">
        <v>136</v>
      </c>
      <c r="D708" t="s">
        <v>249</v>
      </c>
      <c r="E708" s="1">
        <v>42069</v>
      </c>
      <c r="F708" t="s">
        <v>18</v>
      </c>
      <c r="G708" t="s">
        <v>255</v>
      </c>
      <c r="H708" t="s">
        <v>22</v>
      </c>
      <c r="I708" t="s">
        <v>11</v>
      </c>
      <c r="J708" t="s">
        <v>12</v>
      </c>
      <c r="K708">
        <v>1</v>
      </c>
      <c r="L708" t="s">
        <v>13</v>
      </c>
    </row>
    <row r="709" spans="1:12" x14ac:dyDescent="0.3">
      <c r="A709" t="str">
        <f>"151224503682"</f>
        <v>151224503682</v>
      </c>
      <c r="B709" t="s">
        <v>1345</v>
      </c>
      <c r="C709" t="s">
        <v>465</v>
      </c>
      <c r="D709" t="s">
        <v>30</v>
      </c>
      <c r="E709" s="1">
        <v>42362</v>
      </c>
      <c r="F709" t="s">
        <v>18</v>
      </c>
      <c r="G709" t="s">
        <v>255</v>
      </c>
      <c r="H709" t="s">
        <v>22</v>
      </c>
      <c r="I709" t="s">
        <v>11</v>
      </c>
      <c r="J709" t="s">
        <v>12</v>
      </c>
      <c r="K709">
        <v>1</v>
      </c>
      <c r="L709" t="s">
        <v>13</v>
      </c>
    </row>
    <row r="710" spans="1:12" x14ac:dyDescent="0.3">
      <c r="A710" t="str">
        <f>"161201600727"</f>
        <v>161201600727</v>
      </c>
      <c r="B710" t="s">
        <v>1346</v>
      </c>
      <c r="C710" t="s">
        <v>167</v>
      </c>
      <c r="D710" t="s">
        <v>728</v>
      </c>
      <c r="E710" s="1">
        <v>42705</v>
      </c>
      <c r="F710" t="s">
        <v>8</v>
      </c>
      <c r="G710" t="s">
        <v>330</v>
      </c>
      <c r="H710" t="s">
        <v>10</v>
      </c>
      <c r="I710" t="s">
        <v>11</v>
      </c>
      <c r="J710" t="s">
        <v>12</v>
      </c>
      <c r="K710">
        <v>1</v>
      </c>
      <c r="L710" t="s">
        <v>13</v>
      </c>
    </row>
    <row r="711" spans="1:12" x14ac:dyDescent="0.3">
      <c r="A711" t="str">
        <f>"160915601529"</f>
        <v>160915601529</v>
      </c>
      <c r="B711" t="s">
        <v>1347</v>
      </c>
      <c r="C711" t="s">
        <v>727</v>
      </c>
      <c r="D711" t="s">
        <v>551</v>
      </c>
      <c r="E711" s="1">
        <v>42628</v>
      </c>
      <c r="F711" t="s">
        <v>8</v>
      </c>
      <c r="G711" t="s">
        <v>330</v>
      </c>
      <c r="H711" t="s">
        <v>31</v>
      </c>
      <c r="I711" t="s">
        <v>11</v>
      </c>
      <c r="J711" t="s">
        <v>12</v>
      </c>
      <c r="K711">
        <v>1</v>
      </c>
      <c r="L711" t="s">
        <v>13</v>
      </c>
    </row>
    <row r="712" spans="1:12" x14ac:dyDescent="0.3">
      <c r="A712" t="str">
        <f>"170427502272"</f>
        <v>170427502272</v>
      </c>
      <c r="B712" t="s">
        <v>401</v>
      </c>
      <c r="C712" t="s">
        <v>1348</v>
      </c>
      <c r="D712" t="s">
        <v>403</v>
      </c>
      <c r="E712" s="1">
        <v>42852</v>
      </c>
      <c r="F712" t="s">
        <v>18</v>
      </c>
      <c r="G712" t="s">
        <v>330</v>
      </c>
      <c r="H712" t="s">
        <v>22</v>
      </c>
      <c r="I712" t="s">
        <v>11</v>
      </c>
      <c r="J712" t="s">
        <v>12</v>
      </c>
      <c r="K712">
        <v>1</v>
      </c>
      <c r="L712" t="s">
        <v>13</v>
      </c>
    </row>
    <row r="713" spans="1:12" x14ac:dyDescent="0.3">
      <c r="A713" t="str">
        <f>"160122605471"</f>
        <v>160122605471</v>
      </c>
      <c r="B713" t="s">
        <v>1349</v>
      </c>
      <c r="C713" t="s">
        <v>42</v>
      </c>
      <c r="D713" t="s">
        <v>59</v>
      </c>
      <c r="E713" s="1">
        <v>42391</v>
      </c>
      <c r="F713" t="s">
        <v>8</v>
      </c>
      <c r="G713" t="s">
        <v>330</v>
      </c>
      <c r="H713" t="s">
        <v>31</v>
      </c>
      <c r="I713" t="s">
        <v>11</v>
      </c>
      <c r="J713" t="s">
        <v>12</v>
      </c>
      <c r="K713">
        <v>1</v>
      </c>
      <c r="L713" t="s">
        <v>13</v>
      </c>
    </row>
    <row r="714" spans="1:12" x14ac:dyDescent="0.3">
      <c r="A714" t="str">
        <f>"160606050033"</f>
        <v>160606050033</v>
      </c>
      <c r="B714" t="s">
        <v>234</v>
      </c>
      <c r="C714" t="s">
        <v>1350</v>
      </c>
      <c r="D714" t="s">
        <v>236</v>
      </c>
      <c r="E714" s="1">
        <v>42527</v>
      </c>
      <c r="F714" t="s">
        <v>18</v>
      </c>
      <c r="G714" t="s">
        <v>330</v>
      </c>
      <c r="H714" t="s">
        <v>22</v>
      </c>
      <c r="I714" t="s">
        <v>11</v>
      </c>
      <c r="J714" t="s">
        <v>12</v>
      </c>
      <c r="K714">
        <v>1</v>
      </c>
      <c r="L714" t="s">
        <v>13</v>
      </c>
    </row>
    <row r="715" spans="1:12" x14ac:dyDescent="0.3">
      <c r="A715" t="str">
        <f>"160119505331"</f>
        <v>160119505331</v>
      </c>
      <c r="B715" t="s">
        <v>1134</v>
      </c>
      <c r="C715" t="s">
        <v>1245</v>
      </c>
      <c r="D715" t="s">
        <v>610</v>
      </c>
      <c r="E715" s="1">
        <v>42388</v>
      </c>
      <c r="F715" t="s">
        <v>18</v>
      </c>
      <c r="G715" t="s">
        <v>330</v>
      </c>
      <c r="H715" t="s">
        <v>10</v>
      </c>
      <c r="I715" t="s">
        <v>11</v>
      </c>
      <c r="J715" t="s">
        <v>12</v>
      </c>
      <c r="K715">
        <v>1</v>
      </c>
      <c r="L715" t="s">
        <v>13</v>
      </c>
    </row>
    <row r="716" spans="1:12" x14ac:dyDescent="0.3">
      <c r="A716" t="str">
        <f>"160426604476"</f>
        <v>160426604476</v>
      </c>
      <c r="B716" t="s">
        <v>1250</v>
      </c>
      <c r="C716" t="s">
        <v>761</v>
      </c>
      <c r="D716" t="s">
        <v>124</v>
      </c>
      <c r="E716" s="1">
        <v>42486</v>
      </c>
      <c r="F716" t="s">
        <v>8</v>
      </c>
      <c r="G716" t="s">
        <v>330</v>
      </c>
      <c r="H716" t="s">
        <v>22</v>
      </c>
      <c r="I716" t="s">
        <v>11</v>
      </c>
      <c r="J716" t="s">
        <v>12</v>
      </c>
      <c r="K716">
        <v>1</v>
      </c>
      <c r="L716" t="s">
        <v>13</v>
      </c>
    </row>
    <row r="717" spans="1:12" x14ac:dyDescent="0.3">
      <c r="A717" t="str">
        <f>"160824603025"</f>
        <v>160824603025</v>
      </c>
      <c r="B717" t="s">
        <v>1114</v>
      </c>
      <c r="C717" t="s">
        <v>1351</v>
      </c>
      <c r="D717" t="s">
        <v>1116</v>
      </c>
      <c r="E717" s="1">
        <v>42606</v>
      </c>
      <c r="F717" t="s">
        <v>8</v>
      </c>
      <c r="G717" t="s">
        <v>330</v>
      </c>
      <c r="H717" t="s">
        <v>10</v>
      </c>
      <c r="I717" t="s">
        <v>11</v>
      </c>
      <c r="J717" t="s">
        <v>12</v>
      </c>
      <c r="K717">
        <v>1</v>
      </c>
      <c r="L717" t="s">
        <v>13</v>
      </c>
    </row>
    <row r="718" spans="1:12" x14ac:dyDescent="0.3">
      <c r="A718" t="str">
        <f>"160516605720"</f>
        <v>160516605720</v>
      </c>
      <c r="B718" t="s">
        <v>647</v>
      </c>
      <c r="C718" t="s">
        <v>1352</v>
      </c>
      <c r="D718" t="s">
        <v>1353</v>
      </c>
      <c r="E718" s="1">
        <v>42506</v>
      </c>
      <c r="F718" t="s">
        <v>8</v>
      </c>
      <c r="G718" t="s">
        <v>330</v>
      </c>
      <c r="H718" t="s">
        <v>144</v>
      </c>
      <c r="I718" t="s">
        <v>11</v>
      </c>
      <c r="J718" t="s">
        <v>27</v>
      </c>
      <c r="K718">
        <v>1</v>
      </c>
      <c r="L718" t="s">
        <v>13</v>
      </c>
    </row>
    <row r="719" spans="1:12" x14ac:dyDescent="0.3">
      <c r="A719" t="str">
        <f>"170109504705"</f>
        <v>170109504705</v>
      </c>
      <c r="B719" t="s">
        <v>1354</v>
      </c>
      <c r="C719" t="s">
        <v>16</v>
      </c>
      <c r="D719" t="s">
        <v>1249</v>
      </c>
      <c r="E719" s="1">
        <v>42744</v>
      </c>
      <c r="F719" t="s">
        <v>18</v>
      </c>
      <c r="G719" t="s">
        <v>330</v>
      </c>
      <c r="H719" t="s">
        <v>10</v>
      </c>
      <c r="I719" t="s">
        <v>11</v>
      </c>
      <c r="J719" t="s">
        <v>12</v>
      </c>
      <c r="K719">
        <v>1</v>
      </c>
      <c r="L719" t="s">
        <v>13</v>
      </c>
    </row>
    <row r="720" spans="1:12" x14ac:dyDescent="0.3">
      <c r="A720" t="str">
        <f>"160914601068"</f>
        <v>160914601068</v>
      </c>
      <c r="B720" t="s">
        <v>1355</v>
      </c>
      <c r="C720" t="s">
        <v>251</v>
      </c>
      <c r="D720" t="s">
        <v>503</v>
      </c>
      <c r="E720" s="1">
        <v>42627</v>
      </c>
      <c r="F720" t="s">
        <v>8</v>
      </c>
      <c r="G720" t="s">
        <v>330</v>
      </c>
      <c r="H720" t="s">
        <v>10</v>
      </c>
      <c r="I720" t="s">
        <v>11</v>
      </c>
      <c r="J720" t="s">
        <v>12</v>
      </c>
      <c r="K720">
        <v>1</v>
      </c>
      <c r="L720" t="s">
        <v>13</v>
      </c>
    </row>
    <row r="721" spans="1:12" x14ac:dyDescent="0.3">
      <c r="A721" t="str">
        <f>"161216602553"</f>
        <v>161216602553</v>
      </c>
      <c r="B721" t="s">
        <v>1356</v>
      </c>
      <c r="C721" t="s">
        <v>1357</v>
      </c>
      <c r="E721" s="1">
        <v>42720</v>
      </c>
      <c r="F721" t="s">
        <v>8</v>
      </c>
      <c r="G721" t="s">
        <v>330</v>
      </c>
      <c r="H721" t="s">
        <v>26</v>
      </c>
      <c r="I721" t="s">
        <v>11</v>
      </c>
      <c r="J721" t="s">
        <v>27</v>
      </c>
      <c r="K721">
        <v>1</v>
      </c>
      <c r="L721" t="s">
        <v>13</v>
      </c>
    </row>
    <row r="722" spans="1:12" x14ac:dyDescent="0.3">
      <c r="A722" t="str">
        <f>"170826600569"</f>
        <v>170826600569</v>
      </c>
      <c r="B722" t="s">
        <v>1358</v>
      </c>
      <c r="C722" t="s">
        <v>1359</v>
      </c>
      <c r="D722" t="s">
        <v>1360</v>
      </c>
      <c r="E722" s="1">
        <v>42973</v>
      </c>
      <c r="F722" t="s">
        <v>8</v>
      </c>
      <c r="G722" t="s">
        <v>330</v>
      </c>
      <c r="H722" t="s">
        <v>26</v>
      </c>
      <c r="I722" t="s">
        <v>11</v>
      </c>
      <c r="J722" t="s">
        <v>27</v>
      </c>
      <c r="K722">
        <v>1</v>
      </c>
      <c r="L722" t="s">
        <v>13</v>
      </c>
    </row>
    <row r="723" spans="1:12" x14ac:dyDescent="0.3">
      <c r="A723" t="str">
        <f>"170711600414"</f>
        <v>170711600414</v>
      </c>
      <c r="B723" t="s">
        <v>555</v>
      </c>
      <c r="C723" t="s">
        <v>1361</v>
      </c>
      <c r="D723" t="s">
        <v>557</v>
      </c>
      <c r="E723" s="1">
        <v>42927</v>
      </c>
      <c r="F723" t="s">
        <v>8</v>
      </c>
      <c r="G723" t="s">
        <v>330</v>
      </c>
      <c r="H723" t="s">
        <v>144</v>
      </c>
      <c r="I723" t="s">
        <v>11</v>
      </c>
      <c r="J723" t="s">
        <v>27</v>
      </c>
      <c r="K723">
        <v>1</v>
      </c>
      <c r="L723" t="s">
        <v>13</v>
      </c>
    </row>
    <row r="724" spans="1:12" x14ac:dyDescent="0.3">
      <c r="A724" t="str">
        <f>"170316504651"</f>
        <v>170316504651</v>
      </c>
      <c r="B724" t="s">
        <v>1362</v>
      </c>
      <c r="C724" t="s">
        <v>1363</v>
      </c>
      <c r="D724" t="s">
        <v>1364</v>
      </c>
      <c r="E724" s="1">
        <v>42810</v>
      </c>
      <c r="F724" t="s">
        <v>18</v>
      </c>
      <c r="G724" t="s">
        <v>330</v>
      </c>
      <c r="H724" t="s">
        <v>31</v>
      </c>
      <c r="I724" t="s">
        <v>11</v>
      </c>
      <c r="J724" t="s">
        <v>12</v>
      </c>
      <c r="K724">
        <v>1</v>
      </c>
      <c r="L724" t="s">
        <v>13</v>
      </c>
    </row>
    <row r="725" spans="1:12" x14ac:dyDescent="0.3">
      <c r="A725" t="str">
        <f>"170216602678"</f>
        <v>170216602678</v>
      </c>
      <c r="B725" t="s">
        <v>1365</v>
      </c>
      <c r="C725" t="s">
        <v>461</v>
      </c>
      <c r="D725" t="s">
        <v>687</v>
      </c>
      <c r="E725" s="1">
        <v>42782</v>
      </c>
      <c r="F725" t="s">
        <v>8</v>
      </c>
      <c r="G725" t="s">
        <v>330</v>
      </c>
      <c r="H725" t="s">
        <v>144</v>
      </c>
      <c r="I725" t="s">
        <v>11</v>
      </c>
      <c r="J725" t="s">
        <v>27</v>
      </c>
      <c r="K725">
        <v>1</v>
      </c>
      <c r="L725" t="s">
        <v>13</v>
      </c>
    </row>
    <row r="726" spans="1:12" x14ac:dyDescent="0.3">
      <c r="A726" t="str">
        <f>"161111505359"</f>
        <v>161111505359</v>
      </c>
      <c r="B726" t="s">
        <v>1366</v>
      </c>
      <c r="C726" t="s">
        <v>1367</v>
      </c>
      <c r="D726" t="s">
        <v>1368</v>
      </c>
      <c r="E726" s="1">
        <v>42685</v>
      </c>
      <c r="F726" t="s">
        <v>18</v>
      </c>
      <c r="G726" t="s">
        <v>330</v>
      </c>
      <c r="H726" t="s">
        <v>144</v>
      </c>
      <c r="I726" t="s">
        <v>11</v>
      </c>
      <c r="J726" t="s">
        <v>27</v>
      </c>
      <c r="K726">
        <v>1</v>
      </c>
      <c r="L726" t="s">
        <v>13</v>
      </c>
    </row>
    <row r="727" spans="1:12" x14ac:dyDescent="0.3">
      <c r="A727" t="str">
        <f>"160723504454"</f>
        <v>160723504454</v>
      </c>
      <c r="B727" t="s">
        <v>423</v>
      </c>
      <c r="C727" t="s">
        <v>964</v>
      </c>
      <c r="D727" t="s">
        <v>1369</v>
      </c>
      <c r="E727" s="1">
        <v>42574</v>
      </c>
      <c r="F727" t="s">
        <v>18</v>
      </c>
      <c r="G727" t="s">
        <v>330</v>
      </c>
      <c r="H727" t="s">
        <v>144</v>
      </c>
      <c r="I727" t="s">
        <v>11</v>
      </c>
      <c r="J727" t="s">
        <v>27</v>
      </c>
      <c r="K727">
        <v>1</v>
      </c>
      <c r="L727" t="s">
        <v>13</v>
      </c>
    </row>
    <row r="728" spans="1:12" x14ac:dyDescent="0.3">
      <c r="A728" t="str">
        <f>"170212600362"</f>
        <v>170212600362</v>
      </c>
      <c r="B728" t="s">
        <v>169</v>
      </c>
      <c r="C728" t="s">
        <v>734</v>
      </c>
      <c r="D728" t="s">
        <v>783</v>
      </c>
      <c r="E728" s="1">
        <v>42778</v>
      </c>
      <c r="F728" t="s">
        <v>8</v>
      </c>
      <c r="G728" t="s">
        <v>330</v>
      </c>
      <c r="H728" t="s">
        <v>26</v>
      </c>
      <c r="I728" t="s">
        <v>11</v>
      </c>
      <c r="J728" t="s">
        <v>27</v>
      </c>
      <c r="K728">
        <v>1</v>
      </c>
      <c r="L728" t="s">
        <v>13</v>
      </c>
    </row>
    <row r="729" spans="1:12" x14ac:dyDescent="0.3">
      <c r="A729" t="str">
        <f>"170501501424"</f>
        <v>170501501424</v>
      </c>
      <c r="B729" t="s">
        <v>268</v>
      </c>
      <c r="C729" t="s">
        <v>964</v>
      </c>
      <c r="D729" t="s">
        <v>981</v>
      </c>
      <c r="E729" s="1">
        <v>42856</v>
      </c>
      <c r="F729" t="s">
        <v>18</v>
      </c>
      <c r="G729" t="s">
        <v>330</v>
      </c>
      <c r="H729" t="s">
        <v>144</v>
      </c>
      <c r="I729" t="s">
        <v>11</v>
      </c>
      <c r="J729" t="s">
        <v>27</v>
      </c>
      <c r="K729">
        <v>1</v>
      </c>
      <c r="L729" t="s">
        <v>13</v>
      </c>
    </row>
    <row r="730" spans="1:12" x14ac:dyDescent="0.3">
      <c r="A730" t="str">
        <f>"160802602835"</f>
        <v>160802602835</v>
      </c>
      <c r="B730" t="s">
        <v>1370</v>
      </c>
      <c r="C730" t="s">
        <v>193</v>
      </c>
      <c r="D730" t="s">
        <v>1371</v>
      </c>
      <c r="E730" s="1">
        <v>42584</v>
      </c>
      <c r="F730" t="s">
        <v>8</v>
      </c>
      <c r="G730" t="s">
        <v>330</v>
      </c>
      <c r="H730" t="s">
        <v>144</v>
      </c>
      <c r="I730" t="s">
        <v>11</v>
      </c>
      <c r="J730" t="s">
        <v>27</v>
      </c>
      <c r="K730">
        <v>1</v>
      </c>
      <c r="L730" t="s">
        <v>13</v>
      </c>
    </row>
    <row r="731" spans="1:12" x14ac:dyDescent="0.3">
      <c r="A731" t="str">
        <f>"160911604115"</f>
        <v>160911604115</v>
      </c>
      <c r="B731" t="s">
        <v>169</v>
      </c>
      <c r="C731" t="s">
        <v>440</v>
      </c>
      <c r="D731" t="s">
        <v>1372</v>
      </c>
      <c r="E731" s="1">
        <v>42624</v>
      </c>
      <c r="F731" t="s">
        <v>8</v>
      </c>
      <c r="G731" t="s">
        <v>330</v>
      </c>
      <c r="H731" t="s">
        <v>26</v>
      </c>
      <c r="I731" t="s">
        <v>11</v>
      </c>
      <c r="J731" t="s">
        <v>27</v>
      </c>
      <c r="K731">
        <v>1</v>
      </c>
      <c r="L731" t="s">
        <v>13</v>
      </c>
    </row>
    <row r="732" spans="1:12" x14ac:dyDescent="0.3">
      <c r="A732" t="str">
        <f>"170217601358"</f>
        <v>170217601358</v>
      </c>
      <c r="B732" t="s">
        <v>513</v>
      </c>
      <c r="C732" t="s">
        <v>6</v>
      </c>
      <c r="D732" t="s">
        <v>515</v>
      </c>
      <c r="E732" s="1">
        <v>42783</v>
      </c>
      <c r="F732" t="s">
        <v>8</v>
      </c>
      <c r="G732" t="s">
        <v>330</v>
      </c>
      <c r="H732" t="s">
        <v>26</v>
      </c>
      <c r="I732" t="s">
        <v>11</v>
      </c>
      <c r="J732" t="s">
        <v>27</v>
      </c>
      <c r="K732">
        <v>1</v>
      </c>
      <c r="L732" t="s">
        <v>13</v>
      </c>
    </row>
    <row r="733" spans="1:12" x14ac:dyDescent="0.3">
      <c r="A733" t="str">
        <f>"160526501578"</f>
        <v>160526501578</v>
      </c>
      <c r="B733" t="s">
        <v>1373</v>
      </c>
      <c r="C733" t="s">
        <v>1374</v>
      </c>
      <c r="D733" t="s">
        <v>1375</v>
      </c>
      <c r="E733" s="1">
        <v>42516</v>
      </c>
      <c r="F733" t="s">
        <v>18</v>
      </c>
      <c r="G733" t="s">
        <v>255</v>
      </c>
      <c r="H733" t="s">
        <v>26</v>
      </c>
      <c r="I733" t="s">
        <v>11</v>
      </c>
      <c r="J733" t="s">
        <v>27</v>
      </c>
      <c r="K733">
        <v>2</v>
      </c>
      <c r="L733" t="s">
        <v>13</v>
      </c>
    </row>
    <row r="734" spans="1:12" x14ac:dyDescent="0.3">
      <c r="A734" t="str">
        <f>"160729504299"</f>
        <v>160729504299</v>
      </c>
      <c r="B734" t="s">
        <v>781</v>
      </c>
      <c r="C734" t="s">
        <v>1376</v>
      </c>
      <c r="D734" t="s">
        <v>1377</v>
      </c>
      <c r="E734" s="1">
        <v>42580</v>
      </c>
      <c r="F734" t="s">
        <v>18</v>
      </c>
      <c r="G734" t="s">
        <v>255</v>
      </c>
      <c r="H734" t="s">
        <v>26</v>
      </c>
      <c r="I734" t="s">
        <v>11</v>
      </c>
      <c r="J734" t="s">
        <v>27</v>
      </c>
      <c r="K734">
        <v>2</v>
      </c>
      <c r="L734" t="s">
        <v>13</v>
      </c>
    </row>
    <row r="735" spans="1:12" x14ac:dyDescent="0.3">
      <c r="A735" t="str">
        <f>"160103501379"</f>
        <v>160103501379</v>
      </c>
      <c r="B735" t="s">
        <v>1378</v>
      </c>
      <c r="C735" t="s">
        <v>636</v>
      </c>
      <c r="D735" t="s">
        <v>1379</v>
      </c>
      <c r="E735" s="1">
        <v>42372</v>
      </c>
      <c r="F735" t="s">
        <v>18</v>
      </c>
      <c r="G735" t="s">
        <v>255</v>
      </c>
      <c r="H735" t="s">
        <v>26</v>
      </c>
      <c r="I735" t="s">
        <v>11</v>
      </c>
      <c r="J735" t="s">
        <v>27</v>
      </c>
      <c r="K735">
        <v>2</v>
      </c>
      <c r="L735" t="s">
        <v>13</v>
      </c>
    </row>
    <row r="736" spans="1:12" x14ac:dyDescent="0.3">
      <c r="A736" t="str">
        <f>"160513503385"</f>
        <v>160513503385</v>
      </c>
      <c r="B736" t="s">
        <v>1380</v>
      </c>
      <c r="C736" t="s">
        <v>1381</v>
      </c>
      <c r="D736" t="s">
        <v>1382</v>
      </c>
      <c r="E736" s="1">
        <v>42503</v>
      </c>
      <c r="F736" t="s">
        <v>18</v>
      </c>
      <c r="G736" t="s">
        <v>255</v>
      </c>
      <c r="H736" t="s">
        <v>26</v>
      </c>
      <c r="I736" t="s">
        <v>11</v>
      </c>
      <c r="J736" t="s">
        <v>27</v>
      </c>
      <c r="K736">
        <v>2</v>
      </c>
      <c r="L736" t="s">
        <v>13</v>
      </c>
    </row>
    <row r="737" spans="1:12" x14ac:dyDescent="0.3">
      <c r="A737" t="str">
        <f>"130726504693"</f>
        <v>130726504693</v>
      </c>
      <c r="B737" t="s">
        <v>1383</v>
      </c>
      <c r="C737" t="s">
        <v>763</v>
      </c>
      <c r="D737" t="s">
        <v>326</v>
      </c>
      <c r="E737" s="1">
        <v>41481</v>
      </c>
      <c r="F737" t="s">
        <v>18</v>
      </c>
      <c r="G737" t="s">
        <v>200</v>
      </c>
      <c r="H737" t="s">
        <v>26</v>
      </c>
      <c r="I737" t="s">
        <v>11</v>
      </c>
      <c r="J737" t="s">
        <v>27</v>
      </c>
      <c r="K737">
        <v>1</v>
      </c>
      <c r="L737" t="s">
        <v>13</v>
      </c>
    </row>
    <row r="738" spans="1:12" x14ac:dyDescent="0.3">
      <c r="A738" t="str">
        <f>"110125602078"</f>
        <v>110125602078</v>
      </c>
      <c r="B738" t="s">
        <v>875</v>
      </c>
      <c r="C738" t="s">
        <v>1384</v>
      </c>
      <c r="D738" t="s">
        <v>156</v>
      </c>
      <c r="E738" s="1">
        <v>40568</v>
      </c>
      <c r="F738" t="s">
        <v>8</v>
      </c>
      <c r="G738" t="s">
        <v>56</v>
      </c>
      <c r="H738" t="s">
        <v>26</v>
      </c>
      <c r="I738" t="s">
        <v>11</v>
      </c>
      <c r="J738" t="s">
        <v>27</v>
      </c>
      <c r="K738">
        <v>1</v>
      </c>
      <c r="L738" t="s">
        <v>13</v>
      </c>
    </row>
    <row r="739" spans="1:12" x14ac:dyDescent="0.3">
      <c r="A739" t="str">
        <f>"120918503568"</f>
        <v>120918503568</v>
      </c>
      <c r="B739" t="s">
        <v>459</v>
      </c>
      <c r="C739" t="s">
        <v>1385</v>
      </c>
      <c r="E739" s="1">
        <v>41170</v>
      </c>
      <c r="F739" t="s">
        <v>18</v>
      </c>
      <c r="G739" t="s">
        <v>134</v>
      </c>
      <c r="H739" t="s">
        <v>26</v>
      </c>
      <c r="I739" t="s">
        <v>11</v>
      </c>
      <c r="J739" t="s">
        <v>27</v>
      </c>
      <c r="K739">
        <v>1</v>
      </c>
      <c r="L739" t="s">
        <v>13</v>
      </c>
    </row>
    <row r="740" spans="1:12" x14ac:dyDescent="0.3">
      <c r="A740" t="str">
        <f>"130218600308"</f>
        <v>130218600308</v>
      </c>
      <c r="B740" t="s">
        <v>1386</v>
      </c>
      <c r="C740" t="s">
        <v>1387</v>
      </c>
      <c r="D740" t="s">
        <v>97</v>
      </c>
      <c r="E740" s="1">
        <v>41323</v>
      </c>
      <c r="F740" t="s">
        <v>8</v>
      </c>
      <c r="G740" t="s">
        <v>134</v>
      </c>
      <c r="H740" t="s">
        <v>10</v>
      </c>
      <c r="I740" t="s">
        <v>11</v>
      </c>
      <c r="J740" t="s">
        <v>12</v>
      </c>
      <c r="K740">
        <v>1</v>
      </c>
      <c r="L740" t="s">
        <v>13</v>
      </c>
    </row>
    <row r="741" spans="1:12" x14ac:dyDescent="0.3">
      <c r="A741" t="str">
        <f>"170513500739"</f>
        <v>170513500739</v>
      </c>
      <c r="B741" t="s">
        <v>1388</v>
      </c>
      <c r="C741" t="s">
        <v>606</v>
      </c>
      <c r="D741" t="s">
        <v>17</v>
      </c>
      <c r="E741" s="1">
        <v>42868</v>
      </c>
      <c r="F741" t="s">
        <v>18</v>
      </c>
      <c r="G741" t="s">
        <v>330</v>
      </c>
      <c r="H741" t="s">
        <v>10</v>
      </c>
      <c r="I741" t="s">
        <v>11</v>
      </c>
      <c r="J741" t="s">
        <v>12</v>
      </c>
      <c r="K741">
        <v>1</v>
      </c>
      <c r="L741" t="s">
        <v>13</v>
      </c>
    </row>
    <row r="742" spans="1:12" x14ac:dyDescent="0.3">
      <c r="A742" t="str">
        <f>"160307600050"</f>
        <v>160307600050</v>
      </c>
      <c r="B742" t="s">
        <v>1389</v>
      </c>
      <c r="C742" t="s">
        <v>1390</v>
      </c>
      <c r="D742" t="s">
        <v>1391</v>
      </c>
      <c r="E742" s="1">
        <v>42436</v>
      </c>
      <c r="F742" t="s">
        <v>8</v>
      </c>
      <c r="G742" t="s">
        <v>255</v>
      </c>
      <c r="H742" t="s">
        <v>10</v>
      </c>
      <c r="I742" t="s">
        <v>11</v>
      </c>
      <c r="J742" t="s">
        <v>12</v>
      </c>
      <c r="K742">
        <v>2</v>
      </c>
      <c r="L742" t="s">
        <v>13</v>
      </c>
    </row>
    <row r="743" spans="1:12" x14ac:dyDescent="0.3">
      <c r="A743" t="str">
        <f>"151019503402"</f>
        <v>151019503402</v>
      </c>
      <c r="B743" t="s">
        <v>1392</v>
      </c>
      <c r="C743" t="s">
        <v>239</v>
      </c>
      <c r="D743" t="s">
        <v>597</v>
      </c>
      <c r="E743" s="1">
        <v>42296</v>
      </c>
      <c r="F743" t="s">
        <v>18</v>
      </c>
      <c r="G743" t="s">
        <v>255</v>
      </c>
      <c r="H743" t="s">
        <v>31</v>
      </c>
      <c r="I743" t="s">
        <v>11</v>
      </c>
      <c r="J743" t="s">
        <v>12</v>
      </c>
      <c r="K743">
        <v>2</v>
      </c>
      <c r="L743" t="s">
        <v>13</v>
      </c>
    </row>
    <row r="744" spans="1:12" x14ac:dyDescent="0.3">
      <c r="A744" t="str">
        <f>"150927504401"</f>
        <v>150927504401</v>
      </c>
      <c r="B744" t="s">
        <v>1393</v>
      </c>
      <c r="C744" t="s">
        <v>128</v>
      </c>
      <c r="D744" t="s">
        <v>17</v>
      </c>
      <c r="E744" s="1">
        <v>42274</v>
      </c>
      <c r="F744" t="s">
        <v>18</v>
      </c>
      <c r="G744" t="s">
        <v>255</v>
      </c>
      <c r="H744" t="s">
        <v>31</v>
      </c>
      <c r="I744" t="s">
        <v>11</v>
      </c>
      <c r="J744" t="s">
        <v>12</v>
      </c>
      <c r="K744">
        <v>2</v>
      </c>
      <c r="L744" t="s">
        <v>13</v>
      </c>
    </row>
    <row r="745" spans="1:12" x14ac:dyDescent="0.3">
      <c r="A745" t="str">
        <f>"120214605167"</f>
        <v>120214605167</v>
      </c>
      <c r="B745" t="s">
        <v>1394</v>
      </c>
      <c r="C745" t="s">
        <v>1115</v>
      </c>
      <c r="D745" t="s">
        <v>1395</v>
      </c>
      <c r="E745" s="1">
        <v>40953</v>
      </c>
      <c r="F745" t="s">
        <v>8</v>
      </c>
      <c r="G745" t="s">
        <v>83</v>
      </c>
      <c r="H745" t="s">
        <v>26</v>
      </c>
      <c r="I745" t="s">
        <v>11</v>
      </c>
      <c r="J745" t="s">
        <v>27</v>
      </c>
      <c r="K745">
        <v>1</v>
      </c>
      <c r="L745" t="s">
        <v>13</v>
      </c>
    </row>
    <row r="746" spans="1:12" x14ac:dyDescent="0.3">
      <c r="A746" t="str">
        <f>"100916551345"</f>
        <v>100916551345</v>
      </c>
      <c r="B746" t="s">
        <v>1396</v>
      </c>
      <c r="C746" t="s">
        <v>1397</v>
      </c>
      <c r="D746" t="s">
        <v>1398</v>
      </c>
      <c r="E746" s="1">
        <v>40437</v>
      </c>
      <c r="F746" t="s">
        <v>18</v>
      </c>
      <c r="G746" t="s">
        <v>56</v>
      </c>
      <c r="H746" t="s">
        <v>31</v>
      </c>
      <c r="I746" t="s">
        <v>11</v>
      </c>
      <c r="J746" t="s">
        <v>12</v>
      </c>
      <c r="K746">
        <v>1</v>
      </c>
      <c r="L746" t="s">
        <v>13</v>
      </c>
    </row>
    <row r="747" spans="1:12" x14ac:dyDescent="0.3">
      <c r="A747" t="str">
        <f>"150829600313"</f>
        <v>150829600313</v>
      </c>
      <c r="B747" t="s">
        <v>1399</v>
      </c>
      <c r="C747" t="s">
        <v>301</v>
      </c>
      <c r="D747" t="s">
        <v>1400</v>
      </c>
      <c r="E747" s="1">
        <v>42245</v>
      </c>
      <c r="F747" t="s">
        <v>8</v>
      </c>
      <c r="G747" t="s">
        <v>255</v>
      </c>
      <c r="H747" t="s">
        <v>144</v>
      </c>
      <c r="I747" t="s">
        <v>11</v>
      </c>
      <c r="J747" t="s">
        <v>27</v>
      </c>
      <c r="K747">
        <v>2</v>
      </c>
      <c r="L747" t="s">
        <v>13</v>
      </c>
    </row>
    <row r="748" spans="1:12" x14ac:dyDescent="0.3">
      <c r="A748" t="str">
        <f>"100205652502"</f>
        <v>100205652502</v>
      </c>
      <c r="B748" t="s">
        <v>1401</v>
      </c>
      <c r="C748" t="s">
        <v>615</v>
      </c>
      <c r="D748" t="s">
        <v>1402</v>
      </c>
      <c r="E748" s="1">
        <v>40214</v>
      </c>
      <c r="F748" t="s">
        <v>8</v>
      </c>
      <c r="G748" t="s">
        <v>47</v>
      </c>
      <c r="H748" t="s">
        <v>31</v>
      </c>
      <c r="I748" t="s">
        <v>11</v>
      </c>
      <c r="J748" t="s">
        <v>12</v>
      </c>
      <c r="K748">
        <v>1</v>
      </c>
      <c r="L748" t="s">
        <v>13</v>
      </c>
    </row>
    <row r="749" spans="1:12" x14ac:dyDescent="0.3">
      <c r="A749" t="str">
        <f>"081018550272"</f>
        <v>081018550272</v>
      </c>
      <c r="B749" t="s">
        <v>247</v>
      </c>
      <c r="C749" t="s">
        <v>1403</v>
      </c>
      <c r="D749" t="s">
        <v>249</v>
      </c>
      <c r="E749" s="1">
        <v>39739</v>
      </c>
      <c r="F749" t="s">
        <v>18</v>
      </c>
      <c r="G749" t="s">
        <v>9</v>
      </c>
      <c r="H749" t="s">
        <v>31</v>
      </c>
      <c r="I749" t="s">
        <v>11</v>
      </c>
      <c r="J749" t="s">
        <v>12</v>
      </c>
      <c r="K749">
        <v>1</v>
      </c>
      <c r="L749" t="s">
        <v>13</v>
      </c>
    </row>
    <row r="750" spans="1:12" x14ac:dyDescent="0.3">
      <c r="A750" t="str">
        <f>"101227600691"</f>
        <v>101227600691</v>
      </c>
      <c r="B750" t="s">
        <v>1404</v>
      </c>
      <c r="C750" t="s">
        <v>1405</v>
      </c>
      <c r="D750" t="s">
        <v>458</v>
      </c>
      <c r="E750" s="1">
        <v>40539</v>
      </c>
      <c r="F750" t="s">
        <v>8</v>
      </c>
      <c r="G750" t="s">
        <v>56</v>
      </c>
      <c r="H750" t="s">
        <v>22</v>
      </c>
      <c r="I750" t="s">
        <v>11</v>
      </c>
      <c r="J750" t="s">
        <v>12</v>
      </c>
      <c r="K750">
        <v>1</v>
      </c>
      <c r="L750" t="s">
        <v>13</v>
      </c>
    </row>
    <row r="751" spans="1:12" x14ac:dyDescent="0.3">
      <c r="A751" t="str">
        <f>"081102651005"</f>
        <v>081102651005</v>
      </c>
      <c r="B751" t="s">
        <v>1406</v>
      </c>
      <c r="C751" t="s">
        <v>82</v>
      </c>
      <c r="D751" t="s">
        <v>551</v>
      </c>
      <c r="E751" s="1">
        <v>39754</v>
      </c>
      <c r="F751" t="s">
        <v>8</v>
      </c>
      <c r="G751" t="s">
        <v>9</v>
      </c>
      <c r="H751" t="s">
        <v>31</v>
      </c>
      <c r="I751" t="s">
        <v>11</v>
      </c>
      <c r="J751" t="s">
        <v>12</v>
      </c>
      <c r="K751">
        <v>1</v>
      </c>
      <c r="L751" t="s">
        <v>13</v>
      </c>
    </row>
    <row r="752" spans="1:12" x14ac:dyDescent="0.3">
      <c r="A752" t="str">
        <f>"160514600283"</f>
        <v>160514600283</v>
      </c>
      <c r="B752" t="s">
        <v>1407</v>
      </c>
      <c r="C752" t="s">
        <v>1408</v>
      </c>
      <c r="D752" t="s">
        <v>1409</v>
      </c>
      <c r="E752" s="1">
        <v>42504</v>
      </c>
      <c r="F752" t="s">
        <v>8</v>
      </c>
      <c r="G752" t="s">
        <v>255</v>
      </c>
      <c r="H752" t="s">
        <v>144</v>
      </c>
      <c r="I752" t="s">
        <v>11</v>
      </c>
      <c r="J752" t="s">
        <v>27</v>
      </c>
      <c r="K752">
        <v>2</v>
      </c>
      <c r="L752" t="s">
        <v>13</v>
      </c>
    </row>
    <row r="753" spans="1:12" x14ac:dyDescent="0.3">
      <c r="A753" t="str">
        <f>"130619501657"</f>
        <v>130619501657</v>
      </c>
      <c r="B753" t="s">
        <v>1407</v>
      </c>
      <c r="C753" t="s">
        <v>1410</v>
      </c>
      <c r="D753" t="s">
        <v>1411</v>
      </c>
      <c r="E753" s="1">
        <v>41444</v>
      </c>
      <c r="F753" t="s">
        <v>18</v>
      </c>
      <c r="G753" t="s">
        <v>200</v>
      </c>
      <c r="H753" t="s">
        <v>26</v>
      </c>
      <c r="I753" t="s">
        <v>11</v>
      </c>
      <c r="J753" t="s">
        <v>27</v>
      </c>
      <c r="K753">
        <v>1</v>
      </c>
      <c r="L753" t="s">
        <v>13</v>
      </c>
    </row>
    <row r="754" spans="1:12" x14ac:dyDescent="0.3">
      <c r="A754" t="str">
        <f>"140109501262"</f>
        <v>140109501262</v>
      </c>
      <c r="B754" t="s">
        <v>1412</v>
      </c>
      <c r="C754" t="s">
        <v>482</v>
      </c>
      <c r="D754" t="s">
        <v>329</v>
      </c>
      <c r="E754" s="1">
        <v>41648</v>
      </c>
      <c r="F754" t="s">
        <v>18</v>
      </c>
      <c r="G754" t="s">
        <v>200</v>
      </c>
      <c r="H754" t="s">
        <v>31</v>
      </c>
      <c r="I754" t="s">
        <v>11</v>
      </c>
      <c r="J754" t="s">
        <v>12</v>
      </c>
      <c r="K754">
        <v>1</v>
      </c>
      <c r="L754" t="s">
        <v>13</v>
      </c>
    </row>
    <row r="755" spans="1:12" x14ac:dyDescent="0.3">
      <c r="A755" t="str">
        <f>"140621505484"</f>
        <v>140621505484</v>
      </c>
      <c r="B755" t="s">
        <v>678</v>
      </c>
      <c r="C755" t="s">
        <v>20</v>
      </c>
      <c r="D755" t="s">
        <v>1413</v>
      </c>
      <c r="E755" s="1">
        <v>41811</v>
      </c>
      <c r="F755" t="s">
        <v>18</v>
      </c>
      <c r="G755" t="s">
        <v>233</v>
      </c>
      <c r="H755" t="s">
        <v>10</v>
      </c>
      <c r="I755" t="s">
        <v>11</v>
      </c>
      <c r="J755" t="s">
        <v>12</v>
      </c>
      <c r="K755">
        <v>2</v>
      </c>
      <c r="L755" t="s">
        <v>13</v>
      </c>
    </row>
    <row r="756" spans="1:12" x14ac:dyDescent="0.3">
      <c r="A756" t="str">
        <f>"161208503314"</f>
        <v>161208503314</v>
      </c>
      <c r="B756" t="s">
        <v>1414</v>
      </c>
      <c r="C756" t="s">
        <v>1415</v>
      </c>
      <c r="D756" t="s">
        <v>1416</v>
      </c>
      <c r="E756" s="1">
        <v>42712</v>
      </c>
      <c r="F756" t="s">
        <v>18</v>
      </c>
      <c r="G756" t="s">
        <v>330</v>
      </c>
      <c r="H756" t="s">
        <v>10</v>
      </c>
      <c r="I756" t="s">
        <v>14</v>
      </c>
      <c r="J756" t="s">
        <v>12</v>
      </c>
      <c r="K756">
        <v>1</v>
      </c>
      <c r="L756" t="s">
        <v>13</v>
      </c>
    </row>
    <row r="757" spans="1:12" x14ac:dyDescent="0.3">
      <c r="A757" t="str">
        <f>"171209500154"</f>
        <v>171209500154</v>
      </c>
      <c r="B757" t="s">
        <v>1015</v>
      </c>
      <c r="C757" t="s">
        <v>1417</v>
      </c>
      <c r="D757" t="s">
        <v>1016</v>
      </c>
      <c r="E757" s="1">
        <v>43078</v>
      </c>
      <c r="F757" t="s">
        <v>18</v>
      </c>
      <c r="G757" t="s">
        <v>895</v>
      </c>
      <c r="H757" t="s">
        <v>26</v>
      </c>
      <c r="I757" t="s">
        <v>11</v>
      </c>
      <c r="J757" t="s">
        <v>27</v>
      </c>
      <c r="K757">
        <v>2</v>
      </c>
      <c r="L757" t="s">
        <v>13</v>
      </c>
    </row>
    <row r="758" spans="1:12" x14ac:dyDescent="0.3">
      <c r="A758" t="str">
        <f>"161129502878"</f>
        <v>161129502878</v>
      </c>
      <c r="B758" t="s">
        <v>668</v>
      </c>
      <c r="C758" t="s">
        <v>1417</v>
      </c>
      <c r="D758" t="s">
        <v>1418</v>
      </c>
      <c r="E758" s="1">
        <v>42703</v>
      </c>
      <c r="F758" t="s">
        <v>18</v>
      </c>
      <c r="G758" t="s">
        <v>330</v>
      </c>
      <c r="H758" t="s">
        <v>144</v>
      </c>
      <c r="I758" t="s">
        <v>11</v>
      </c>
      <c r="J758" t="s">
        <v>27</v>
      </c>
      <c r="K758">
        <v>1</v>
      </c>
      <c r="L758" t="s">
        <v>13</v>
      </c>
    </row>
    <row r="759" spans="1:12" x14ac:dyDescent="0.3">
      <c r="A759" t="str">
        <f>"101222504776"</f>
        <v>101222504776</v>
      </c>
      <c r="B759" t="s">
        <v>1419</v>
      </c>
      <c r="C759" t="s">
        <v>1225</v>
      </c>
      <c r="E759" s="1">
        <v>40534</v>
      </c>
      <c r="F759" t="s">
        <v>18</v>
      </c>
      <c r="G759" t="s">
        <v>56</v>
      </c>
      <c r="H759" t="s">
        <v>22</v>
      </c>
      <c r="I759" t="s">
        <v>11</v>
      </c>
      <c r="J759" t="s">
        <v>12</v>
      </c>
      <c r="K759">
        <v>1</v>
      </c>
      <c r="L759" t="s">
        <v>13</v>
      </c>
    </row>
    <row r="760" spans="1:12" x14ac:dyDescent="0.3">
      <c r="A760" t="str">
        <f>"170320603889"</f>
        <v>170320603889</v>
      </c>
      <c r="B760" t="s">
        <v>370</v>
      </c>
      <c r="C760" t="s">
        <v>442</v>
      </c>
      <c r="D760" t="s">
        <v>124</v>
      </c>
      <c r="E760" s="1">
        <v>42814</v>
      </c>
      <c r="F760" t="s">
        <v>8</v>
      </c>
      <c r="G760" t="s">
        <v>330</v>
      </c>
      <c r="H760" t="s">
        <v>31</v>
      </c>
      <c r="I760" t="s">
        <v>14</v>
      </c>
      <c r="J760" t="s">
        <v>12</v>
      </c>
      <c r="K760">
        <v>1</v>
      </c>
      <c r="L760" t="s">
        <v>13</v>
      </c>
    </row>
    <row r="761" spans="1:12" x14ac:dyDescent="0.3">
      <c r="A761" t="str">
        <f>"161017602121"</f>
        <v>161017602121</v>
      </c>
      <c r="B761" t="s">
        <v>779</v>
      </c>
      <c r="C761" t="s">
        <v>424</v>
      </c>
      <c r="D761" t="s">
        <v>97</v>
      </c>
      <c r="E761" s="1">
        <v>42660</v>
      </c>
      <c r="F761" t="s">
        <v>8</v>
      </c>
      <c r="G761" t="s">
        <v>330</v>
      </c>
      <c r="H761" t="s">
        <v>10</v>
      </c>
      <c r="I761" t="s">
        <v>11</v>
      </c>
      <c r="J761" t="s">
        <v>12</v>
      </c>
      <c r="K761">
        <v>1</v>
      </c>
      <c r="L761" t="s">
        <v>13</v>
      </c>
    </row>
    <row r="762" spans="1:12" x14ac:dyDescent="0.3">
      <c r="A762" t="str">
        <f>"170118503835"</f>
        <v>170118503835</v>
      </c>
      <c r="B762" t="s">
        <v>1136</v>
      </c>
      <c r="C762" t="s">
        <v>1420</v>
      </c>
      <c r="D762" t="s">
        <v>1137</v>
      </c>
      <c r="E762" s="1">
        <v>42753</v>
      </c>
      <c r="F762" t="s">
        <v>18</v>
      </c>
      <c r="G762" t="s">
        <v>330</v>
      </c>
      <c r="H762" t="s">
        <v>10</v>
      </c>
      <c r="I762" t="s">
        <v>11</v>
      </c>
      <c r="J762" t="s">
        <v>12</v>
      </c>
      <c r="K762">
        <v>1</v>
      </c>
      <c r="L762" t="s">
        <v>13</v>
      </c>
    </row>
    <row r="763" spans="1:12" x14ac:dyDescent="0.3">
      <c r="A763" t="str">
        <f>"080426050038"</f>
        <v>080426050038</v>
      </c>
      <c r="B763" t="s">
        <v>1421</v>
      </c>
      <c r="C763" t="s">
        <v>526</v>
      </c>
      <c r="D763" t="s">
        <v>1422</v>
      </c>
      <c r="E763" s="1">
        <v>39564</v>
      </c>
      <c r="F763" t="s">
        <v>18</v>
      </c>
      <c r="G763" t="s">
        <v>9</v>
      </c>
      <c r="H763" t="s">
        <v>26</v>
      </c>
      <c r="I763" t="s">
        <v>11</v>
      </c>
      <c r="J763" t="s">
        <v>27</v>
      </c>
      <c r="K763">
        <v>1</v>
      </c>
      <c r="L763" t="s">
        <v>13</v>
      </c>
    </row>
    <row r="764" spans="1:12" x14ac:dyDescent="0.3">
      <c r="A764" t="str">
        <f>"170604602845"</f>
        <v>170604602845</v>
      </c>
      <c r="B764" t="s">
        <v>1423</v>
      </c>
      <c r="C764" t="s">
        <v>434</v>
      </c>
      <c r="D764" t="s">
        <v>1424</v>
      </c>
      <c r="E764" s="1">
        <v>42890</v>
      </c>
      <c r="F764" t="s">
        <v>8</v>
      </c>
      <c r="G764" t="s">
        <v>330</v>
      </c>
      <c r="H764" t="s">
        <v>144</v>
      </c>
      <c r="I764" t="s">
        <v>11</v>
      </c>
      <c r="J764" t="s">
        <v>27</v>
      </c>
      <c r="K764">
        <v>1</v>
      </c>
      <c r="L764" t="s">
        <v>13</v>
      </c>
    </row>
    <row r="765" spans="1:12" x14ac:dyDescent="0.3">
      <c r="A765" t="str">
        <f>"160906602815"</f>
        <v>160906602815</v>
      </c>
      <c r="B765" t="s">
        <v>676</v>
      </c>
      <c r="C765" t="s">
        <v>1079</v>
      </c>
      <c r="D765" t="s">
        <v>119</v>
      </c>
      <c r="E765" s="1">
        <v>42619</v>
      </c>
      <c r="F765" t="s">
        <v>8</v>
      </c>
      <c r="G765" t="s">
        <v>330</v>
      </c>
      <c r="H765" t="s">
        <v>10</v>
      </c>
      <c r="I765" t="s">
        <v>11</v>
      </c>
      <c r="J765" t="s">
        <v>12</v>
      </c>
      <c r="K765">
        <v>1</v>
      </c>
      <c r="L765" t="s">
        <v>13</v>
      </c>
    </row>
    <row r="766" spans="1:12" x14ac:dyDescent="0.3">
      <c r="A766" t="str">
        <f>"161228602139"</f>
        <v>161228602139</v>
      </c>
      <c r="B766" t="s">
        <v>1425</v>
      </c>
      <c r="C766" t="s">
        <v>671</v>
      </c>
      <c r="D766" t="s">
        <v>1426</v>
      </c>
      <c r="E766" s="1">
        <v>42732</v>
      </c>
      <c r="F766" t="s">
        <v>8</v>
      </c>
      <c r="G766" t="s">
        <v>330</v>
      </c>
      <c r="H766" t="s">
        <v>144</v>
      </c>
      <c r="I766" t="s">
        <v>11</v>
      </c>
      <c r="J766" t="s">
        <v>27</v>
      </c>
      <c r="K766">
        <v>1</v>
      </c>
      <c r="L766" t="s">
        <v>13</v>
      </c>
    </row>
    <row r="767" spans="1:12" x14ac:dyDescent="0.3">
      <c r="A767" t="str">
        <f>"170404500726"</f>
        <v>170404500726</v>
      </c>
      <c r="B767" t="s">
        <v>816</v>
      </c>
      <c r="C767" t="s">
        <v>893</v>
      </c>
      <c r="D767" t="s">
        <v>1427</v>
      </c>
      <c r="E767" s="1">
        <v>42829</v>
      </c>
      <c r="F767" t="s">
        <v>18</v>
      </c>
      <c r="G767" t="s">
        <v>330</v>
      </c>
      <c r="H767" t="s">
        <v>26</v>
      </c>
      <c r="I767" t="s">
        <v>11</v>
      </c>
      <c r="J767" t="s">
        <v>27</v>
      </c>
      <c r="K767">
        <v>1</v>
      </c>
      <c r="L767" t="s">
        <v>13</v>
      </c>
    </row>
    <row r="768" spans="1:12" x14ac:dyDescent="0.3">
      <c r="A768" t="str">
        <f>"160831505390"</f>
        <v>160831505390</v>
      </c>
      <c r="B768" t="s">
        <v>1428</v>
      </c>
      <c r="C768" t="s">
        <v>921</v>
      </c>
      <c r="D768" t="s">
        <v>129</v>
      </c>
      <c r="E768" s="1">
        <v>42613</v>
      </c>
      <c r="F768" t="s">
        <v>18</v>
      </c>
      <c r="G768" t="s">
        <v>330</v>
      </c>
      <c r="H768" t="s">
        <v>22</v>
      </c>
      <c r="I768" t="s">
        <v>11</v>
      </c>
      <c r="J768" t="s">
        <v>12</v>
      </c>
      <c r="K768">
        <v>1</v>
      </c>
      <c r="L768" t="s">
        <v>13</v>
      </c>
    </row>
    <row r="769" spans="1:12" x14ac:dyDescent="0.3">
      <c r="A769" t="str">
        <f>"170319504599"</f>
        <v>170319504599</v>
      </c>
      <c r="B769" t="s">
        <v>1429</v>
      </c>
      <c r="C769" t="s">
        <v>1262</v>
      </c>
      <c r="D769" t="s">
        <v>1430</v>
      </c>
      <c r="E769" s="1">
        <v>42813</v>
      </c>
      <c r="F769" t="s">
        <v>18</v>
      </c>
      <c r="G769" t="s">
        <v>330</v>
      </c>
      <c r="H769" t="s">
        <v>144</v>
      </c>
      <c r="I769" t="s">
        <v>11</v>
      </c>
      <c r="J769" t="s">
        <v>27</v>
      </c>
      <c r="K769">
        <v>1</v>
      </c>
      <c r="L769" t="s">
        <v>13</v>
      </c>
    </row>
    <row r="770" spans="1:12" x14ac:dyDescent="0.3">
      <c r="A770" t="str">
        <f>"171102602313"</f>
        <v>171102602313</v>
      </c>
      <c r="B770" t="s">
        <v>1431</v>
      </c>
      <c r="C770" t="s">
        <v>424</v>
      </c>
      <c r="D770" t="s">
        <v>1432</v>
      </c>
      <c r="E770" s="1">
        <v>43041</v>
      </c>
      <c r="F770" t="s">
        <v>8</v>
      </c>
      <c r="G770" t="s">
        <v>330</v>
      </c>
      <c r="H770" t="s">
        <v>26</v>
      </c>
      <c r="I770" t="s">
        <v>11</v>
      </c>
      <c r="J770" t="s">
        <v>27</v>
      </c>
      <c r="K770">
        <v>1</v>
      </c>
      <c r="L770" t="s">
        <v>13</v>
      </c>
    </row>
    <row r="771" spans="1:12" x14ac:dyDescent="0.3">
      <c r="A771" t="str">
        <f>"151215600873"</f>
        <v>151215600873</v>
      </c>
      <c r="B771" t="s">
        <v>769</v>
      </c>
      <c r="C771" t="s">
        <v>984</v>
      </c>
      <c r="D771" t="s">
        <v>363</v>
      </c>
      <c r="E771" s="1">
        <v>42353</v>
      </c>
      <c r="F771" t="s">
        <v>8</v>
      </c>
      <c r="G771" t="s">
        <v>330</v>
      </c>
      <c r="H771" t="s">
        <v>31</v>
      </c>
      <c r="I771" t="s">
        <v>11</v>
      </c>
      <c r="J771" t="s">
        <v>12</v>
      </c>
      <c r="K771">
        <v>1</v>
      </c>
      <c r="L771" t="s">
        <v>13</v>
      </c>
    </row>
    <row r="772" spans="1:12" x14ac:dyDescent="0.3">
      <c r="A772" t="str">
        <f>"170121500629"</f>
        <v>170121500629</v>
      </c>
      <c r="B772" t="s">
        <v>541</v>
      </c>
      <c r="C772" t="s">
        <v>918</v>
      </c>
      <c r="D772" t="s">
        <v>874</v>
      </c>
      <c r="E772" s="1">
        <v>42756</v>
      </c>
      <c r="F772" t="s">
        <v>18</v>
      </c>
      <c r="G772" t="s">
        <v>330</v>
      </c>
      <c r="H772" t="s">
        <v>31</v>
      </c>
      <c r="I772" t="s">
        <v>11</v>
      </c>
      <c r="J772" t="s">
        <v>12</v>
      </c>
      <c r="K772">
        <v>1</v>
      </c>
      <c r="L772" t="s">
        <v>13</v>
      </c>
    </row>
    <row r="773" spans="1:12" x14ac:dyDescent="0.3">
      <c r="A773" t="str">
        <f>"170616602216"</f>
        <v>170616602216</v>
      </c>
      <c r="B773" t="s">
        <v>678</v>
      </c>
      <c r="C773" t="s">
        <v>280</v>
      </c>
      <c r="D773" t="s">
        <v>1433</v>
      </c>
      <c r="E773" s="1">
        <v>42902</v>
      </c>
      <c r="F773" t="s">
        <v>8</v>
      </c>
      <c r="G773" t="s">
        <v>330</v>
      </c>
      <c r="H773" t="s">
        <v>31</v>
      </c>
      <c r="I773" t="s">
        <v>11</v>
      </c>
      <c r="J773" t="s">
        <v>12</v>
      </c>
      <c r="K773">
        <v>1</v>
      </c>
      <c r="L773" t="s">
        <v>13</v>
      </c>
    </row>
    <row r="774" spans="1:12" x14ac:dyDescent="0.3">
      <c r="A774" t="str">
        <f>"170503502867"</f>
        <v>170503502867</v>
      </c>
      <c r="B774" t="s">
        <v>1434</v>
      </c>
      <c r="C774" t="s">
        <v>343</v>
      </c>
      <c r="D774" t="s">
        <v>50</v>
      </c>
      <c r="E774" s="1">
        <v>42858</v>
      </c>
      <c r="F774" t="s">
        <v>18</v>
      </c>
      <c r="G774" t="s">
        <v>330</v>
      </c>
      <c r="H774" t="s">
        <v>22</v>
      </c>
      <c r="I774" t="s">
        <v>11</v>
      </c>
      <c r="J774" t="s">
        <v>12</v>
      </c>
      <c r="K774">
        <v>1</v>
      </c>
      <c r="L774" t="s">
        <v>13</v>
      </c>
    </row>
    <row r="775" spans="1:12" x14ac:dyDescent="0.3">
      <c r="A775" t="str">
        <f>"141105605517"</f>
        <v>141105605517</v>
      </c>
      <c r="B775" t="s">
        <v>1435</v>
      </c>
      <c r="C775" t="s">
        <v>1436</v>
      </c>
      <c r="D775" t="s">
        <v>1437</v>
      </c>
      <c r="E775" s="1">
        <v>41948</v>
      </c>
      <c r="F775" t="s">
        <v>8</v>
      </c>
      <c r="G775" t="s">
        <v>255</v>
      </c>
      <c r="H775" t="s">
        <v>31</v>
      </c>
      <c r="I775" t="s">
        <v>11</v>
      </c>
      <c r="J775" t="s">
        <v>12</v>
      </c>
      <c r="K775">
        <v>2</v>
      </c>
      <c r="L775" t="s">
        <v>13</v>
      </c>
    </row>
    <row r="776" spans="1:12" x14ac:dyDescent="0.3">
      <c r="A776" t="str">
        <f>"160114604935"</f>
        <v>160114604935</v>
      </c>
      <c r="B776" t="s">
        <v>1435</v>
      </c>
      <c r="C776" t="s">
        <v>656</v>
      </c>
      <c r="D776" t="s">
        <v>1437</v>
      </c>
      <c r="E776" s="1">
        <v>42383</v>
      </c>
      <c r="F776" t="s">
        <v>8</v>
      </c>
      <c r="G776" t="s">
        <v>330</v>
      </c>
      <c r="H776" t="s">
        <v>31</v>
      </c>
      <c r="I776" t="s">
        <v>11</v>
      </c>
      <c r="J776" t="s">
        <v>12</v>
      </c>
      <c r="K776">
        <v>1</v>
      </c>
      <c r="L776" t="s">
        <v>13</v>
      </c>
    </row>
    <row r="777" spans="1:12" x14ac:dyDescent="0.3">
      <c r="A777" t="str">
        <f>"170812603636"</f>
        <v>170812603636</v>
      </c>
      <c r="B777" t="s">
        <v>1435</v>
      </c>
      <c r="C777" t="s">
        <v>1438</v>
      </c>
      <c r="D777" t="s">
        <v>1437</v>
      </c>
      <c r="E777" s="1">
        <v>42959</v>
      </c>
      <c r="F777" t="s">
        <v>8</v>
      </c>
      <c r="G777" t="s">
        <v>330</v>
      </c>
      <c r="H777" t="s">
        <v>31</v>
      </c>
      <c r="I777" t="s">
        <v>11</v>
      </c>
      <c r="J777" t="s">
        <v>12</v>
      </c>
      <c r="K777">
        <v>1</v>
      </c>
      <c r="L777" t="s">
        <v>13</v>
      </c>
    </row>
    <row r="778" spans="1:12" x14ac:dyDescent="0.3">
      <c r="A778" t="str">
        <f>"161016500460"</f>
        <v>161016500460</v>
      </c>
      <c r="B778" t="s">
        <v>1439</v>
      </c>
      <c r="C778" t="s">
        <v>1440</v>
      </c>
      <c r="D778" t="s">
        <v>1441</v>
      </c>
      <c r="E778" s="1">
        <v>42659</v>
      </c>
      <c r="F778" t="s">
        <v>18</v>
      </c>
      <c r="G778" t="s">
        <v>330</v>
      </c>
      <c r="H778" t="s">
        <v>31</v>
      </c>
      <c r="I778" t="s">
        <v>11</v>
      </c>
      <c r="J778" t="s">
        <v>12</v>
      </c>
      <c r="K778">
        <v>1</v>
      </c>
      <c r="L778" t="s">
        <v>13</v>
      </c>
    </row>
    <row r="779" spans="1:12" x14ac:dyDescent="0.3">
      <c r="A779" t="str">
        <f>"161225502651"</f>
        <v>161225502651</v>
      </c>
      <c r="B779" t="s">
        <v>1442</v>
      </c>
      <c r="C779" t="s">
        <v>604</v>
      </c>
      <c r="D779" t="s">
        <v>17</v>
      </c>
      <c r="E779" s="1">
        <v>42729</v>
      </c>
      <c r="F779" t="s">
        <v>18</v>
      </c>
      <c r="G779" t="s">
        <v>330</v>
      </c>
      <c r="H779" t="s">
        <v>10</v>
      </c>
      <c r="I779" t="s">
        <v>11</v>
      </c>
      <c r="J779" t="s">
        <v>12</v>
      </c>
      <c r="K779">
        <v>1</v>
      </c>
      <c r="L779" t="s">
        <v>13</v>
      </c>
    </row>
    <row r="780" spans="1:12" x14ac:dyDescent="0.3">
      <c r="A780" t="str">
        <f>"130701601341"</f>
        <v>130701601341</v>
      </c>
      <c r="B780" t="s">
        <v>966</v>
      </c>
      <c r="C780" t="s">
        <v>978</v>
      </c>
      <c r="D780" t="s">
        <v>1443</v>
      </c>
      <c r="E780" s="1">
        <v>41456</v>
      </c>
      <c r="F780" t="s">
        <v>8</v>
      </c>
      <c r="G780" t="s">
        <v>134</v>
      </c>
      <c r="H780" t="s">
        <v>144</v>
      </c>
      <c r="I780" t="s">
        <v>11</v>
      </c>
      <c r="J780" t="s">
        <v>27</v>
      </c>
      <c r="K780">
        <v>1</v>
      </c>
      <c r="L780" t="s">
        <v>13</v>
      </c>
    </row>
    <row r="781" spans="1:12" x14ac:dyDescent="0.3">
      <c r="A781" t="str">
        <f>"151114502557"</f>
        <v>151114502557</v>
      </c>
      <c r="B781" t="s">
        <v>1444</v>
      </c>
      <c r="C781" t="s">
        <v>1245</v>
      </c>
      <c r="D781" t="s">
        <v>249</v>
      </c>
      <c r="E781" s="1">
        <v>42322</v>
      </c>
      <c r="F781" t="s">
        <v>18</v>
      </c>
      <c r="G781" t="s">
        <v>255</v>
      </c>
      <c r="H781" t="s">
        <v>31</v>
      </c>
      <c r="I781" t="s">
        <v>11</v>
      </c>
      <c r="J781" t="s">
        <v>12</v>
      </c>
      <c r="K781">
        <v>2</v>
      </c>
      <c r="L781" t="s">
        <v>13</v>
      </c>
    </row>
    <row r="782" spans="1:12" x14ac:dyDescent="0.3">
      <c r="A782" t="str">
        <f>"161009600151"</f>
        <v>161009600151</v>
      </c>
      <c r="B782" t="s">
        <v>546</v>
      </c>
      <c r="C782" t="s">
        <v>1445</v>
      </c>
      <c r="D782" t="s">
        <v>1446</v>
      </c>
      <c r="E782" s="1">
        <v>42652</v>
      </c>
      <c r="F782" t="s">
        <v>8</v>
      </c>
      <c r="G782" t="s">
        <v>330</v>
      </c>
      <c r="H782" t="s">
        <v>26</v>
      </c>
      <c r="I782" t="s">
        <v>11</v>
      </c>
      <c r="J782" t="s">
        <v>27</v>
      </c>
      <c r="K782">
        <v>1</v>
      </c>
      <c r="L782" t="s">
        <v>13</v>
      </c>
    </row>
    <row r="783" spans="1:12" x14ac:dyDescent="0.3">
      <c r="A783" t="str">
        <f>"160626604750"</f>
        <v>160626604750</v>
      </c>
      <c r="B783" t="s">
        <v>1447</v>
      </c>
      <c r="C783" t="s">
        <v>891</v>
      </c>
      <c r="D783" t="s">
        <v>1122</v>
      </c>
      <c r="E783" s="1">
        <v>42547</v>
      </c>
      <c r="F783" t="s">
        <v>8</v>
      </c>
      <c r="G783" t="s">
        <v>330</v>
      </c>
      <c r="H783" t="s">
        <v>22</v>
      </c>
      <c r="I783" t="s">
        <v>11</v>
      </c>
      <c r="J783" t="s">
        <v>12</v>
      </c>
      <c r="K783">
        <v>1</v>
      </c>
      <c r="L783" t="s">
        <v>13</v>
      </c>
    </row>
    <row r="784" spans="1:12" x14ac:dyDescent="0.3">
      <c r="A784" t="str">
        <f>"170103602574"</f>
        <v>170103602574</v>
      </c>
      <c r="B784" t="s">
        <v>1026</v>
      </c>
      <c r="C784" t="s">
        <v>1448</v>
      </c>
      <c r="D784" t="s">
        <v>631</v>
      </c>
      <c r="E784" s="1">
        <v>42738</v>
      </c>
      <c r="F784" t="s">
        <v>8</v>
      </c>
      <c r="G784" t="s">
        <v>330</v>
      </c>
      <c r="H784" t="s">
        <v>31</v>
      </c>
      <c r="I784" t="s">
        <v>11</v>
      </c>
      <c r="J784" t="s">
        <v>12</v>
      </c>
      <c r="K784">
        <v>1</v>
      </c>
      <c r="L784" t="s">
        <v>13</v>
      </c>
    </row>
    <row r="785" spans="1:12" x14ac:dyDescent="0.3">
      <c r="A785" t="str">
        <f>"170706501230"</f>
        <v>170706501230</v>
      </c>
      <c r="B785" t="s">
        <v>990</v>
      </c>
      <c r="C785" t="s">
        <v>1033</v>
      </c>
      <c r="D785" t="s">
        <v>992</v>
      </c>
      <c r="E785" s="1">
        <v>42922</v>
      </c>
      <c r="F785" t="s">
        <v>18</v>
      </c>
      <c r="G785" t="s">
        <v>330</v>
      </c>
      <c r="H785" t="s">
        <v>26</v>
      </c>
      <c r="I785" t="s">
        <v>11</v>
      </c>
      <c r="J785" t="s">
        <v>27</v>
      </c>
      <c r="K785">
        <v>1</v>
      </c>
      <c r="L785" t="s">
        <v>13</v>
      </c>
    </row>
    <row r="786" spans="1:12" x14ac:dyDescent="0.3">
      <c r="A786" t="str">
        <f>"120126601235"</f>
        <v>120126601235</v>
      </c>
      <c r="B786" t="s">
        <v>229</v>
      </c>
      <c r="C786" t="s">
        <v>1115</v>
      </c>
      <c r="D786" t="s">
        <v>97</v>
      </c>
      <c r="E786" s="1">
        <v>40934</v>
      </c>
      <c r="F786" t="s">
        <v>8</v>
      </c>
      <c r="G786" t="s">
        <v>200</v>
      </c>
      <c r="H786" t="s">
        <v>10</v>
      </c>
      <c r="I786" t="s">
        <v>11</v>
      </c>
      <c r="J786" t="s">
        <v>12</v>
      </c>
      <c r="K786">
        <v>1</v>
      </c>
      <c r="L786" t="s">
        <v>13</v>
      </c>
    </row>
    <row r="787" spans="1:12" x14ac:dyDescent="0.3">
      <c r="A787" t="str">
        <f>"120814506140"</f>
        <v>120814506140</v>
      </c>
      <c r="B787" t="s">
        <v>1449</v>
      </c>
      <c r="C787" t="s">
        <v>1450</v>
      </c>
      <c r="D787" t="s">
        <v>382</v>
      </c>
      <c r="E787" s="1">
        <v>41135</v>
      </c>
      <c r="F787" t="s">
        <v>18</v>
      </c>
      <c r="G787" t="s">
        <v>134</v>
      </c>
      <c r="H787" t="s">
        <v>144</v>
      </c>
      <c r="I787" t="s">
        <v>11</v>
      </c>
      <c r="J787" t="s">
        <v>27</v>
      </c>
      <c r="K787">
        <v>1</v>
      </c>
      <c r="L787" t="s">
        <v>13</v>
      </c>
    </row>
    <row r="788" spans="1:12" x14ac:dyDescent="0.3">
      <c r="A788" t="str">
        <f>"100623654145"</f>
        <v>100623654145</v>
      </c>
      <c r="B788" t="s">
        <v>1451</v>
      </c>
      <c r="C788" t="s">
        <v>42</v>
      </c>
      <c r="D788" t="s">
        <v>59</v>
      </c>
      <c r="E788" s="1">
        <v>40352</v>
      </c>
      <c r="F788" t="s">
        <v>8</v>
      </c>
      <c r="G788" t="s">
        <v>47</v>
      </c>
      <c r="H788" t="s">
        <v>10</v>
      </c>
      <c r="I788" t="s">
        <v>11</v>
      </c>
      <c r="J788" t="s">
        <v>12</v>
      </c>
      <c r="K788">
        <v>1</v>
      </c>
      <c r="L788" t="s">
        <v>13</v>
      </c>
    </row>
    <row r="789" spans="1:12" x14ac:dyDescent="0.3">
      <c r="A789" t="str">
        <f>"150516504853"</f>
        <v>150516504853</v>
      </c>
      <c r="B789" t="s">
        <v>1451</v>
      </c>
      <c r="C789" t="s">
        <v>231</v>
      </c>
      <c r="D789" t="s">
        <v>218</v>
      </c>
      <c r="E789" s="1">
        <v>42140</v>
      </c>
      <c r="F789" t="s">
        <v>18</v>
      </c>
      <c r="G789" t="s">
        <v>233</v>
      </c>
      <c r="H789" t="s">
        <v>10</v>
      </c>
      <c r="I789" t="s">
        <v>11</v>
      </c>
      <c r="J789" t="s">
        <v>12</v>
      </c>
      <c r="K789">
        <v>2</v>
      </c>
      <c r="L789" t="s">
        <v>13</v>
      </c>
    </row>
    <row r="790" spans="1:12" x14ac:dyDescent="0.3">
      <c r="A790" t="str">
        <f>"130324503947"</f>
        <v>130324503947</v>
      </c>
      <c r="B790" t="s">
        <v>1452</v>
      </c>
      <c r="C790" t="s">
        <v>604</v>
      </c>
      <c r="D790" t="s">
        <v>17</v>
      </c>
      <c r="E790" s="1">
        <v>41357</v>
      </c>
      <c r="F790" t="s">
        <v>18</v>
      </c>
      <c r="G790" t="s">
        <v>134</v>
      </c>
      <c r="H790" t="s">
        <v>10</v>
      </c>
      <c r="I790" t="s">
        <v>11</v>
      </c>
      <c r="J790" t="s">
        <v>12</v>
      </c>
      <c r="K790">
        <v>1</v>
      </c>
      <c r="L790" t="s">
        <v>13</v>
      </c>
    </row>
    <row r="791" spans="1:12" x14ac:dyDescent="0.3">
      <c r="A791" t="str">
        <f>"080713654326"</f>
        <v>080713654326</v>
      </c>
      <c r="B791" t="s">
        <v>327</v>
      </c>
      <c r="C791" t="s">
        <v>245</v>
      </c>
      <c r="D791" t="s">
        <v>1453</v>
      </c>
      <c r="E791" s="1">
        <v>39642</v>
      </c>
      <c r="F791" t="s">
        <v>8</v>
      </c>
      <c r="G791" t="s">
        <v>47</v>
      </c>
      <c r="H791" t="s">
        <v>31</v>
      </c>
      <c r="I791" t="s">
        <v>11</v>
      </c>
      <c r="J791" t="s">
        <v>12</v>
      </c>
      <c r="K791">
        <v>1</v>
      </c>
      <c r="L791" t="s">
        <v>13</v>
      </c>
    </row>
    <row r="792" spans="1:12" x14ac:dyDescent="0.3">
      <c r="A792" t="str">
        <f>"150822504946"</f>
        <v>150822504946</v>
      </c>
      <c r="B792" t="s">
        <v>1454</v>
      </c>
      <c r="C792" t="s">
        <v>1455</v>
      </c>
      <c r="D792" t="s">
        <v>1456</v>
      </c>
      <c r="E792" s="1">
        <v>42238</v>
      </c>
      <c r="F792" t="s">
        <v>18</v>
      </c>
      <c r="G792" t="s">
        <v>255</v>
      </c>
      <c r="H792" t="s">
        <v>144</v>
      </c>
      <c r="I792" t="s">
        <v>11</v>
      </c>
      <c r="J792" t="s">
        <v>27</v>
      </c>
      <c r="K792">
        <v>2</v>
      </c>
      <c r="L792" t="s">
        <v>13</v>
      </c>
    </row>
    <row r="793" spans="1:12" x14ac:dyDescent="0.3">
      <c r="A793" t="str">
        <f>"150422501967"</f>
        <v>150422501967</v>
      </c>
      <c r="B793" t="s">
        <v>426</v>
      </c>
      <c r="C793" t="s">
        <v>350</v>
      </c>
      <c r="D793" t="s">
        <v>1457</v>
      </c>
      <c r="E793" s="1">
        <v>42116</v>
      </c>
      <c r="F793" t="s">
        <v>18</v>
      </c>
      <c r="G793" t="s">
        <v>233</v>
      </c>
      <c r="H793" t="s">
        <v>26</v>
      </c>
      <c r="I793" t="s">
        <v>11</v>
      </c>
      <c r="J793" t="s">
        <v>27</v>
      </c>
      <c r="K793">
        <v>2</v>
      </c>
      <c r="L793" t="s">
        <v>13</v>
      </c>
    </row>
    <row r="794" spans="1:12" x14ac:dyDescent="0.3">
      <c r="A794" t="str">
        <f>"121007600708"</f>
        <v>121007600708</v>
      </c>
      <c r="B794" t="s">
        <v>1458</v>
      </c>
      <c r="C794" t="s">
        <v>615</v>
      </c>
      <c r="D794" t="s">
        <v>979</v>
      </c>
      <c r="E794" s="1">
        <v>41189</v>
      </c>
      <c r="F794" t="s">
        <v>8</v>
      </c>
      <c r="G794" t="s">
        <v>134</v>
      </c>
      <c r="H794" t="s">
        <v>26</v>
      </c>
      <c r="I794" t="s">
        <v>11</v>
      </c>
      <c r="J794" t="s">
        <v>27</v>
      </c>
      <c r="K794">
        <v>1</v>
      </c>
      <c r="L794" t="s">
        <v>13</v>
      </c>
    </row>
    <row r="795" spans="1:12" x14ac:dyDescent="0.3">
      <c r="A795" t="str">
        <f>"140204604722"</f>
        <v>140204604722</v>
      </c>
      <c r="B795" t="s">
        <v>1459</v>
      </c>
      <c r="C795" t="s">
        <v>434</v>
      </c>
      <c r="D795" t="s">
        <v>1460</v>
      </c>
      <c r="E795" s="1">
        <v>41674</v>
      </c>
      <c r="F795" t="s">
        <v>8</v>
      </c>
      <c r="G795" t="s">
        <v>200</v>
      </c>
      <c r="H795" t="s">
        <v>26</v>
      </c>
      <c r="I795" t="s">
        <v>11</v>
      </c>
      <c r="J795" t="s">
        <v>27</v>
      </c>
      <c r="K795">
        <v>1</v>
      </c>
      <c r="L795" t="s">
        <v>13</v>
      </c>
    </row>
    <row r="796" spans="1:12" x14ac:dyDescent="0.3">
      <c r="A796" t="str">
        <f>"090709650849"</f>
        <v>090709650849</v>
      </c>
      <c r="B796" t="s">
        <v>1461</v>
      </c>
      <c r="C796" t="s">
        <v>521</v>
      </c>
      <c r="E796" s="1">
        <v>40003</v>
      </c>
      <c r="F796" t="s">
        <v>8</v>
      </c>
      <c r="G796" t="s">
        <v>47</v>
      </c>
      <c r="H796" t="s">
        <v>26</v>
      </c>
      <c r="I796" t="s">
        <v>11</v>
      </c>
      <c r="J796" t="s">
        <v>27</v>
      </c>
      <c r="K796">
        <v>1</v>
      </c>
      <c r="L796" t="s">
        <v>13</v>
      </c>
    </row>
    <row r="797" spans="1:12" x14ac:dyDescent="0.3">
      <c r="A797" t="str">
        <f>"160610501900"</f>
        <v>160610501900</v>
      </c>
      <c r="B797" t="s">
        <v>1462</v>
      </c>
      <c r="C797" t="s">
        <v>36</v>
      </c>
      <c r="E797" s="1">
        <v>42531</v>
      </c>
      <c r="F797" t="s">
        <v>18</v>
      </c>
      <c r="G797" t="s">
        <v>330</v>
      </c>
      <c r="H797" t="s">
        <v>31</v>
      </c>
      <c r="I797" t="s">
        <v>11</v>
      </c>
      <c r="J797" t="s">
        <v>12</v>
      </c>
      <c r="K797">
        <v>1</v>
      </c>
      <c r="L797" t="s">
        <v>13</v>
      </c>
    </row>
    <row r="798" spans="1:12" x14ac:dyDescent="0.3">
      <c r="A798" t="str">
        <f>"110806501312"</f>
        <v>110806501312</v>
      </c>
      <c r="B798" t="s">
        <v>792</v>
      </c>
      <c r="C798" t="s">
        <v>1061</v>
      </c>
      <c r="D798" t="s">
        <v>794</v>
      </c>
      <c r="E798" s="1">
        <v>40761</v>
      </c>
      <c r="F798" t="s">
        <v>18</v>
      </c>
      <c r="G798" t="s">
        <v>83</v>
      </c>
      <c r="H798" t="s">
        <v>26</v>
      </c>
      <c r="I798" t="s">
        <v>11</v>
      </c>
      <c r="J798" t="s">
        <v>27</v>
      </c>
      <c r="K798">
        <v>1</v>
      </c>
      <c r="L798" t="s">
        <v>13</v>
      </c>
    </row>
    <row r="799" spans="1:12" x14ac:dyDescent="0.3">
      <c r="A799" t="str">
        <f>"170408503514"</f>
        <v>170408503514</v>
      </c>
      <c r="B799" t="s">
        <v>1463</v>
      </c>
      <c r="C799" t="s">
        <v>690</v>
      </c>
      <c r="D799" t="s">
        <v>143</v>
      </c>
      <c r="E799" s="1">
        <v>42833</v>
      </c>
      <c r="F799" t="s">
        <v>18</v>
      </c>
      <c r="G799" t="s">
        <v>330</v>
      </c>
      <c r="H799" t="s">
        <v>26</v>
      </c>
      <c r="I799" t="s">
        <v>11</v>
      </c>
      <c r="J799" t="s">
        <v>27</v>
      </c>
      <c r="K799">
        <v>1</v>
      </c>
      <c r="L799" t="s">
        <v>13</v>
      </c>
    </row>
    <row r="800" spans="1:12" x14ac:dyDescent="0.3">
      <c r="A800" t="str">
        <f>"070712651186"</f>
        <v>070712651186</v>
      </c>
      <c r="B800" t="s">
        <v>1464</v>
      </c>
      <c r="C800" t="s">
        <v>1465</v>
      </c>
      <c r="D800" t="s">
        <v>1466</v>
      </c>
      <c r="E800" s="1">
        <v>39275</v>
      </c>
      <c r="F800" t="s">
        <v>8</v>
      </c>
      <c r="G800" t="s">
        <v>766</v>
      </c>
      <c r="H800" t="s">
        <v>10</v>
      </c>
      <c r="I800" t="s">
        <v>11</v>
      </c>
      <c r="J800" t="s">
        <v>12</v>
      </c>
      <c r="K800">
        <v>1</v>
      </c>
      <c r="L800" t="s">
        <v>13</v>
      </c>
    </row>
    <row r="801" spans="1:12" x14ac:dyDescent="0.3">
      <c r="A801" t="str">
        <f>"080307653945"</f>
        <v>080307653945</v>
      </c>
      <c r="B801" t="s">
        <v>558</v>
      </c>
      <c r="C801" t="s">
        <v>713</v>
      </c>
      <c r="D801" t="s">
        <v>258</v>
      </c>
      <c r="E801" s="1">
        <v>39514</v>
      </c>
      <c r="F801" t="s">
        <v>8</v>
      </c>
      <c r="G801" t="s">
        <v>766</v>
      </c>
      <c r="H801" t="s">
        <v>10</v>
      </c>
      <c r="I801" t="s">
        <v>11</v>
      </c>
      <c r="J801" t="s">
        <v>12</v>
      </c>
      <c r="K801">
        <v>1</v>
      </c>
      <c r="L801" t="s">
        <v>13</v>
      </c>
    </row>
    <row r="802" spans="1:12" x14ac:dyDescent="0.3">
      <c r="A802" t="str">
        <f>"070314551740"</f>
        <v>070314551740</v>
      </c>
      <c r="B802" t="s">
        <v>1467</v>
      </c>
      <c r="C802" t="s">
        <v>1211</v>
      </c>
      <c r="D802" t="s">
        <v>483</v>
      </c>
      <c r="E802" s="1">
        <v>39155</v>
      </c>
      <c r="F802" t="s">
        <v>18</v>
      </c>
      <c r="G802" t="s">
        <v>766</v>
      </c>
      <c r="H802" t="s">
        <v>10</v>
      </c>
      <c r="I802" t="s">
        <v>11</v>
      </c>
      <c r="J802" t="s">
        <v>12</v>
      </c>
      <c r="K802">
        <v>1</v>
      </c>
      <c r="L802" t="s">
        <v>13</v>
      </c>
    </row>
    <row r="803" spans="1:12" x14ac:dyDescent="0.3">
      <c r="A803" t="str">
        <f>"070209551373"</f>
        <v>070209551373</v>
      </c>
      <c r="B803" t="s">
        <v>1468</v>
      </c>
      <c r="C803" t="s">
        <v>921</v>
      </c>
      <c r="D803" t="s">
        <v>483</v>
      </c>
      <c r="E803" s="1">
        <v>39122</v>
      </c>
      <c r="F803" t="s">
        <v>18</v>
      </c>
      <c r="G803" t="s">
        <v>766</v>
      </c>
      <c r="H803" t="s">
        <v>10</v>
      </c>
      <c r="I803" t="s">
        <v>11</v>
      </c>
      <c r="J803" t="s">
        <v>12</v>
      </c>
      <c r="K803">
        <v>1</v>
      </c>
      <c r="L803" t="s">
        <v>13</v>
      </c>
    </row>
    <row r="804" spans="1:12" x14ac:dyDescent="0.3">
      <c r="A804" t="str">
        <f>"070825550156"</f>
        <v>070825550156</v>
      </c>
      <c r="B804" t="s">
        <v>1232</v>
      </c>
      <c r="C804" t="s">
        <v>482</v>
      </c>
      <c r="D804" t="s">
        <v>1233</v>
      </c>
      <c r="E804" s="1">
        <v>39319</v>
      </c>
      <c r="F804" t="s">
        <v>18</v>
      </c>
      <c r="G804" t="s">
        <v>766</v>
      </c>
      <c r="H804" t="s">
        <v>10</v>
      </c>
      <c r="I804" t="s">
        <v>11</v>
      </c>
      <c r="J804" t="s">
        <v>12</v>
      </c>
      <c r="K804">
        <v>1</v>
      </c>
      <c r="L804" t="s">
        <v>13</v>
      </c>
    </row>
    <row r="805" spans="1:12" x14ac:dyDescent="0.3">
      <c r="A805" t="str">
        <f>"070828650416"</f>
        <v>070828650416</v>
      </c>
      <c r="B805" t="s">
        <v>1469</v>
      </c>
      <c r="C805" t="s">
        <v>58</v>
      </c>
      <c r="D805" t="s">
        <v>34</v>
      </c>
      <c r="E805" s="1">
        <v>39322</v>
      </c>
      <c r="F805" t="s">
        <v>8</v>
      </c>
      <c r="G805" t="s">
        <v>766</v>
      </c>
      <c r="H805" t="s">
        <v>10</v>
      </c>
      <c r="I805" t="s">
        <v>11</v>
      </c>
      <c r="J805" t="s">
        <v>12</v>
      </c>
      <c r="K805">
        <v>1</v>
      </c>
      <c r="L805" t="s">
        <v>13</v>
      </c>
    </row>
    <row r="806" spans="1:12" x14ac:dyDescent="0.3">
      <c r="A806" t="str">
        <f>"080801655411"</f>
        <v>080801655411</v>
      </c>
      <c r="B806" t="s">
        <v>1130</v>
      </c>
      <c r="C806" t="s">
        <v>1470</v>
      </c>
      <c r="D806" t="s">
        <v>1077</v>
      </c>
      <c r="E806" s="1">
        <v>39661</v>
      </c>
      <c r="F806" t="s">
        <v>8</v>
      </c>
      <c r="G806" t="s">
        <v>766</v>
      </c>
      <c r="H806" t="s">
        <v>10</v>
      </c>
      <c r="I806" t="s">
        <v>11</v>
      </c>
      <c r="J806" t="s">
        <v>12</v>
      </c>
      <c r="K806">
        <v>1</v>
      </c>
      <c r="L806" t="s">
        <v>13</v>
      </c>
    </row>
    <row r="807" spans="1:12" x14ac:dyDescent="0.3">
      <c r="A807" t="str">
        <f>"070103551337"</f>
        <v>070103551337</v>
      </c>
      <c r="B807" t="s">
        <v>1471</v>
      </c>
      <c r="C807" t="s">
        <v>740</v>
      </c>
      <c r="D807" t="s">
        <v>1472</v>
      </c>
      <c r="E807" s="1">
        <v>39085</v>
      </c>
      <c r="F807" t="s">
        <v>18</v>
      </c>
      <c r="G807" t="s">
        <v>766</v>
      </c>
      <c r="H807" t="s">
        <v>10</v>
      </c>
      <c r="I807" t="s">
        <v>11</v>
      </c>
      <c r="J807" t="s">
        <v>12</v>
      </c>
      <c r="K807">
        <v>1</v>
      </c>
      <c r="L807" t="s">
        <v>13</v>
      </c>
    </row>
    <row r="808" spans="1:12" x14ac:dyDescent="0.3">
      <c r="A808" t="str">
        <f>"070104651268"</f>
        <v>070104651268</v>
      </c>
      <c r="B808" t="s">
        <v>1473</v>
      </c>
      <c r="C808" t="s">
        <v>82</v>
      </c>
      <c r="D808" t="s">
        <v>59</v>
      </c>
      <c r="E808" s="1">
        <v>39086</v>
      </c>
      <c r="F808" t="s">
        <v>8</v>
      </c>
      <c r="G808" t="s">
        <v>766</v>
      </c>
      <c r="H808" t="s">
        <v>10</v>
      </c>
      <c r="I808" t="s">
        <v>11</v>
      </c>
      <c r="J808" t="s">
        <v>12</v>
      </c>
      <c r="K808">
        <v>1</v>
      </c>
      <c r="L808" t="s">
        <v>13</v>
      </c>
    </row>
    <row r="809" spans="1:12" x14ac:dyDescent="0.3">
      <c r="A809" t="str">
        <f>"070527651478"</f>
        <v>070527651478</v>
      </c>
      <c r="B809" t="s">
        <v>1474</v>
      </c>
      <c r="C809" t="s">
        <v>384</v>
      </c>
      <c r="D809" t="s">
        <v>771</v>
      </c>
      <c r="E809" s="1">
        <v>39229</v>
      </c>
      <c r="F809" t="s">
        <v>8</v>
      </c>
      <c r="G809" t="s">
        <v>766</v>
      </c>
      <c r="H809" t="s">
        <v>10</v>
      </c>
      <c r="I809" t="s">
        <v>11</v>
      </c>
      <c r="J809" t="s">
        <v>12</v>
      </c>
      <c r="K809">
        <v>1</v>
      </c>
      <c r="L809" t="s">
        <v>13</v>
      </c>
    </row>
    <row r="810" spans="1:12" x14ac:dyDescent="0.3">
      <c r="A810" t="str">
        <f>"071013551182"</f>
        <v>071013551182</v>
      </c>
      <c r="B810" t="s">
        <v>1475</v>
      </c>
      <c r="C810" t="s">
        <v>704</v>
      </c>
      <c r="D810" t="s">
        <v>661</v>
      </c>
      <c r="E810" s="1">
        <v>39368</v>
      </c>
      <c r="F810" t="s">
        <v>18</v>
      </c>
      <c r="G810" t="s">
        <v>766</v>
      </c>
      <c r="H810" t="s">
        <v>10</v>
      </c>
      <c r="I810" t="s">
        <v>11</v>
      </c>
      <c r="J810" t="s">
        <v>12</v>
      </c>
      <c r="K810">
        <v>1</v>
      </c>
      <c r="L810" t="s">
        <v>13</v>
      </c>
    </row>
    <row r="811" spans="1:12" x14ac:dyDescent="0.3">
      <c r="A811" t="str">
        <f>"080707652921"</f>
        <v>080707652921</v>
      </c>
      <c r="B811" t="s">
        <v>662</v>
      </c>
      <c r="C811" t="s">
        <v>820</v>
      </c>
      <c r="D811" t="s">
        <v>664</v>
      </c>
      <c r="E811" s="1">
        <v>39636</v>
      </c>
      <c r="F811" t="s">
        <v>8</v>
      </c>
      <c r="G811" t="s">
        <v>766</v>
      </c>
      <c r="H811" t="s">
        <v>10</v>
      </c>
      <c r="I811" t="s">
        <v>11</v>
      </c>
      <c r="J811" t="s">
        <v>12</v>
      </c>
      <c r="K811">
        <v>1</v>
      </c>
      <c r="L811" t="s">
        <v>13</v>
      </c>
    </row>
    <row r="812" spans="1:12" x14ac:dyDescent="0.3">
      <c r="A812" t="str">
        <f>"071109551174"</f>
        <v>071109551174</v>
      </c>
      <c r="B812" t="s">
        <v>1476</v>
      </c>
      <c r="C812" t="s">
        <v>929</v>
      </c>
      <c r="D812" t="s">
        <v>1477</v>
      </c>
      <c r="E812" s="1">
        <v>39395</v>
      </c>
      <c r="F812" t="s">
        <v>18</v>
      </c>
      <c r="G812" t="s">
        <v>766</v>
      </c>
      <c r="H812" t="s">
        <v>10</v>
      </c>
      <c r="I812" t="s">
        <v>11</v>
      </c>
      <c r="J812" t="s">
        <v>12</v>
      </c>
      <c r="K812">
        <v>1</v>
      </c>
      <c r="L812" t="s">
        <v>13</v>
      </c>
    </row>
    <row r="813" spans="1:12" x14ac:dyDescent="0.3">
      <c r="A813" t="str">
        <f>"071126554578"</f>
        <v>071126554578</v>
      </c>
      <c r="B813" t="s">
        <v>715</v>
      </c>
      <c r="C813" t="s">
        <v>1061</v>
      </c>
      <c r="D813" t="s">
        <v>730</v>
      </c>
      <c r="E813" s="1">
        <v>39412</v>
      </c>
      <c r="F813" t="s">
        <v>18</v>
      </c>
      <c r="G813" t="s">
        <v>766</v>
      </c>
      <c r="H813" t="s">
        <v>10</v>
      </c>
      <c r="I813" t="s">
        <v>11</v>
      </c>
      <c r="J813" t="s">
        <v>12</v>
      </c>
      <c r="K813">
        <v>1</v>
      </c>
      <c r="L813" t="s">
        <v>13</v>
      </c>
    </row>
    <row r="814" spans="1:12" x14ac:dyDescent="0.3">
      <c r="A814" t="str">
        <f>"070706551602"</f>
        <v>070706551602</v>
      </c>
      <c r="B814" t="s">
        <v>1478</v>
      </c>
      <c r="C814" t="s">
        <v>231</v>
      </c>
      <c r="D814" t="s">
        <v>1241</v>
      </c>
      <c r="E814" s="1">
        <v>39269</v>
      </c>
      <c r="F814" t="s">
        <v>18</v>
      </c>
      <c r="G814" t="s">
        <v>766</v>
      </c>
      <c r="H814" t="s">
        <v>10</v>
      </c>
      <c r="I814" t="s">
        <v>11</v>
      </c>
      <c r="J814" t="s">
        <v>12</v>
      </c>
      <c r="K814">
        <v>1</v>
      </c>
      <c r="L814" t="s">
        <v>13</v>
      </c>
    </row>
    <row r="815" spans="1:12" x14ac:dyDescent="0.3">
      <c r="A815" t="str">
        <f>"080418653483"</f>
        <v>080418653483</v>
      </c>
      <c r="B815" t="s">
        <v>1479</v>
      </c>
      <c r="C815" t="s">
        <v>1480</v>
      </c>
      <c r="D815" t="s">
        <v>458</v>
      </c>
      <c r="E815" s="1">
        <v>39556</v>
      </c>
      <c r="F815" t="s">
        <v>8</v>
      </c>
      <c r="G815" t="s">
        <v>766</v>
      </c>
      <c r="H815" t="s">
        <v>10</v>
      </c>
      <c r="I815" t="s">
        <v>11</v>
      </c>
      <c r="J815" t="s">
        <v>12</v>
      </c>
      <c r="K815">
        <v>1</v>
      </c>
      <c r="L815" t="s">
        <v>13</v>
      </c>
    </row>
    <row r="816" spans="1:12" x14ac:dyDescent="0.3">
      <c r="A816" t="str">
        <f>"071102551334"</f>
        <v>071102551334</v>
      </c>
      <c r="B816" t="s">
        <v>1481</v>
      </c>
      <c r="C816" t="s">
        <v>446</v>
      </c>
      <c r="D816" t="s">
        <v>227</v>
      </c>
      <c r="E816" s="1">
        <v>39388</v>
      </c>
      <c r="F816" t="s">
        <v>18</v>
      </c>
      <c r="G816" t="s">
        <v>766</v>
      </c>
      <c r="H816" t="s">
        <v>10</v>
      </c>
      <c r="I816" t="s">
        <v>11</v>
      </c>
      <c r="J816" t="s">
        <v>12</v>
      </c>
      <c r="K816">
        <v>1</v>
      </c>
      <c r="L816" t="s">
        <v>13</v>
      </c>
    </row>
    <row r="817" spans="1:12" x14ac:dyDescent="0.3">
      <c r="A817" t="str">
        <f>"070924553753"</f>
        <v>070924553753</v>
      </c>
      <c r="B817" t="s">
        <v>1482</v>
      </c>
      <c r="C817" t="s">
        <v>980</v>
      </c>
      <c r="D817" t="s">
        <v>1483</v>
      </c>
      <c r="E817" s="1">
        <v>39349</v>
      </c>
      <c r="F817" t="s">
        <v>18</v>
      </c>
      <c r="G817" t="s">
        <v>766</v>
      </c>
      <c r="H817" t="s">
        <v>10</v>
      </c>
      <c r="I817" t="s">
        <v>11</v>
      </c>
      <c r="J817" t="s">
        <v>12</v>
      </c>
      <c r="K817">
        <v>1</v>
      </c>
      <c r="L817" t="s">
        <v>13</v>
      </c>
    </row>
    <row r="818" spans="1:12" x14ac:dyDescent="0.3">
      <c r="A818" t="str">
        <f>"170207000073"</f>
        <v>170207000073</v>
      </c>
      <c r="B818" t="s">
        <v>1484</v>
      </c>
      <c r="C818" t="s">
        <v>1045</v>
      </c>
      <c r="D818" t="s">
        <v>1485</v>
      </c>
      <c r="E818" s="1">
        <v>42773</v>
      </c>
      <c r="F818" t="s">
        <v>8</v>
      </c>
      <c r="G818" t="s">
        <v>330</v>
      </c>
      <c r="H818" t="s">
        <v>26</v>
      </c>
      <c r="I818" t="s">
        <v>11</v>
      </c>
      <c r="J818" t="s">
        <v>27</v>
      </c>
      <c r="K818">
        <v>1</v>
      </c>
      <c r="L818" t="s">
        <v>13</v>
      </c>
    </row>
    <row r="819" spans="1:12" x14ac:dyDescent="0.3">
      <c r="A819" t="str">
        <f>"170710604739"</f>
        <v>170710604739</v>
      </c>
      <c r="B819" t="s">
        <v>1486</v>
      </c>
      <c r="C819" t="s">
        <v>1487</v>
      </c>
      <c r="D819" t="s">
        <v>1488</v>
      </c>
      <c r="E819" s="1">
        <v>42926</v>
      </c>
      <c r="F819" t="s">
        <v>8</v>
      </c>
      <c r="G819" t="s">
        <v>330</v>
      </c>
      <c r="H819" t="s">
        <v>26</v>
      </c>
      <c r="I819" t="s">
        <v>11</v>
      </c>
      <c r="J819" t="s">
        <v>27</v>
      </c>
      <c r="K819">
        <v>1</v>
      </c>
      <c r="L819" t="s">
        <v>13</v>
      </c>
    </row>
    <row r="820" spans="1:12" x14ac:dyDescent="0.3">
      <c r="A820" t="str">
        <f>"170421600943"</f>
        <v>170421600943</v>
      </c>
      <c r="B820" t="s">
        <v>1489</v>
      </c>
      <c r="C820" t="s">
        <v>879</v>
      </c>
      <c r="D820" t="s">
        <v>1490</v>
      </c>
      <c r="E820" s="1">
        <v>42846</v>
      </c>
      <c r="F820" t="s">
        <v>8</v>
      </c>
      <c r="G820" t="s">
        <v>330</v>
      </c>
      <c r="H820" t="s">
        <v>26</v>
      </c>
      <c r="I820" t="s">
        <v>11</v>
      </c>
      <c r="J820" t="s">
        <v>27</v>
      </c>
      <c r="K820">
        <v>1</v>
      </c>
      <c r="L820" t="s">
        <v>13</v>
      </c>
    </row>
    <row r="821" spans="1:12" x14ac:dyDescent="0.3">
      <c r="A821" t="str">
        <f>"170514604129"</f>
        <v>170514604129</v>
      </c>
      <c r="B821" t="s">
        <v>1491</v>
      </c>
      <c r="C821" t="s">
        <v>421</v>
      </c>
      <c r="D821" t="s">
        <v>1492</v>
      </c>
      <c r="E821" s="1">
        <v>42869</v>
      </c>
      <c r="F821" t="s">
        <v>8</v>
      </c>
      <c r="G821" t="s">
        <v>330</v>
      </c>
      <c r="H821" t="s">
        <v>144</v>
      </c>
      <c r="I821" t="s">
        <v>11</v>
      </c>
      <c r="J821" t="s">
        <v>27</v>
      </c>
      <c r="K821">
        <v>1</v>
      </c>
      <c r="L821" t="s">
        <v>13</v>
      </c>
    </row>
    <row r="822" spans="1:12" x14ac:dyDescent="0.3">
      <c r="A822" t="str">
        <f>"120715604559"</f>
        <v>120715604559</v>
      </c>
      <c r="B822" t="s">
        <v>1493</v>
      </c>
      <c r="C822" t="s">
        <v>1494</v>
      </c>
      <c r="D822" t="s">
        <v>551</v>
      </c>
      <c r="E822" s="1">
        <v>41105</v>
      </c>
      <c r="F822" t="s">
        <v>8</v>
      </c>
      <c r="G822" t="s">
        <v>134</v>
      </c>
      <c r="H822" t="s">
        <v>22</v>
      </c>
      <c r="I822" t="s">
        <v>11</v>
      </c>
      <c r="J822" t="s">
        <v>12</v>
      </c>
      <c r="K822">
        <v>1</v>
      </c>
      <c r="L822" t="s">
        <v>13</v>
      </c>
    </row>
    <row r="823" spans="1:12" x14ac:dyDescent="0.3">
      <c r="A823" t="str">
        <f>"150520605730"</f>
        <v>150520605730</v>
      </c>
      <c r="B823" t="s">
        <v>1495</v>
      </c>
      <c r="C823" t="s">
        <v>1438</v>
      </c>
      <c r="D823" t="s">
        <v>458</v>
      </c>
      <c r="E823" s="1">
        <v>42144</v>
      </c>
      <c r="F823" t="s">
        <v>8</v>
      </c>
      <c r="G823" t="s">
        <v>255</v>
      </c>
      <c r="H823" t="s">
        <v>10</v>
      </c>
      <c r="I823" t="s">
        <v>11</v>
      </c>
      <c r="J823" t="s">
        <v>12</v>
      </c>
      <c r="K823">
        <v>2</v>
      </c>
      <c r="L823" t="s">
        <v>13</v>
      </c>
    </row>
    <row r="824" spans="1:12" x14ac:dyDescent="0.3">
      <c r="A824" t="str">
        <f>"120203601580"</f>
        <v>120203601580</v>
      </c>
      <c r="B824" t="s">
        <v>1495</v>
      </c>
      <c r="C824" t="s">
        <v>1020</v>
      </c>
      <c r="D824" t="s">
        <v>458</v>
      </c>
      <c r="E824" s="1">
        <v>40942</v>
      </c>
      <c r="F824" t="s">
        <v>8</v>
      </c>
      <c r="G824" t="s">
        <v>83</v>
      </c>
      <c r="H824" t="s">
        <v>10</v>
      </c>
      <c r="I824" t="s">
        <v>11</v>
      </c>
      <c r="J824" t="s">
        <v>12</v>
      </c>
      <c r="K824">
        <v>1</v>
      </c>
      <c r="L824" t="s">
        <v>13</v>
      </c>
    </row>
    <row r="825" spans="1:12" x14ac:dyDescent="0.3">
      <c r="A825" t="str">
        <f>"140331050114"</f>
        <v>140331050114</v>
      </c>
      <c r="B825" t="s">
        <v>1496</v>
      </c>
      <c r="C825" t="s">
        <v>1053</v>
      </c>
      <c r="D825" t="s">
        <v>1497</v>
      </c>
      <c r="E825" s="1">
        <v>41729</v>
      </c>
      <c r="F825" t="s">
        <v>18</v>
      </c>
      <c r="G825" t="s">
        <v>233</v>
      </c>
      <c r="H825" t="s">
        <v>26</v>
      </c>
      <c r="I825" t="s">
        <v>11</v>
      </c>
      <c r="J825" t="s">
        <v>27</v>
      </c>
      <c r="K825">
        <v>2</v>
      </c>
      <c r="L825" t="s">
        <v>13</v>
      </c>
    </row>
    <row r="826" spans="1:12" x14ac:dyDescent="0.3">
      <c r="A826" t="str">
        <f>"120429050084"</f>
        <v>120429050084</v>
      </c>
      <c r="B826" t="s">
        <v>1498</v>
      </c>
      <c r="C826" t="s">
        <v>115</v>
      </c>
      <c r="D826" t="s">
        <v>1499</v>
      </c>
      <c r="E826" s="1">
        <v>41028</v>
      </c>
      <c r="F826" t="s">
        <v>8</v>
      </c>
      <c r="G826" t="s">
        <v>83</v>
      </c>
      <c r="H826" t="s">
        <v>26</v>
      </c>
      <c r="I826" t="s">
        <v>11</v>
      </c>
      <c r="J826" t="s">
        <v>27</v>
      </c>
      <c r="K826">
        <v>1</v>
      </c>
      <c r="L826" t="s">
        <v>13</v>
      </c>
    </row>
    <row r="827" spans="1:12" x14ac:dyDescent="0.3">
      <c r="A827" t="str">
        <f>"101001050115"</f>
        <v>101001050115</v>
      </c>
      <c r="B827" t="s">
        <v>1500</v>
      </c>
      <c r="C827" t="s">
        <v>102</v>
      </c>
      <c r="D827" t="s">
        <v>1501</v>
      </c>
      <c r="E827" s="1">
        <v>40452</v>
      </c>
      <c r="F827" t="s">
        <v>18</v>
      </c>
      <c r="G827" t="s">
        <v>56</v>
      </c>
      <c r="H827" t="s">
        <v>10</v>
      </c>
      <c r="I827" t="s">
        <v>11</v>
      </c>
      <c r="J827" t="s">
        <v>12</v>
      </c>
      <c r="K827">
        <v>1</v>
      </c>
      <c r="L827" t="s">
        <v>13</v>
      </c>
    </row>
    <row r="828" spans="1:12" x14ac:dyDescent="0.3">
      <c r="A828" t="str">
        <f>"071116550838"</f>
        <v>071116550838</v>
      </c>
      <c r="B828" t="s">
        <v>1502</v>
      </c>
      <c r="C828" t="s">
        <v>1329</v>
      </c>
      <c r="D828" t="s">
        <v>1503</v>
      </c>
      <c r="E828" s="1">
        <v>39402</v>
      </c>
      <c r="F828" t="s">
        <v>18</v>
      </c>
      <c r="G828" t="s">
        <v>766</v>
      </c>
      <c r="H828" t="s">
        <v>26</v>
      </c>
      <c r="I828" t="s">
        <v>11</v>
      </c>
      <c r="J828" t="s">
        <v>27</v>
      </c>
      <c r="K828">
        <v>1</v>
      </c>
      <c r="L828" t="s">
        <v>13</v>
      </c>
    </row>
    <row r="829" spans="1:12" x14ac:dyDescent="0.3">
      <c r="A829" t="str">
        <f>"080217650258"</f>
        <v>080217650258</v>
      </c>
      <c r="B829" t="s">
        <v>1504</v>
      </c>
      <c r="C829" t="s">
        <v>210</v>
      </c>
      <c r="D829" t="s">
        <v>97</v>
      </c>
      <c r="E829" s="1">
        <v>39495</v>
      </c>
      <c r="F829" t="s">
        <v>8</v>
      </c>
      <c r="G829" t="s">
        <v>766</v>
      </c>
      <c r="H829" t="s">
        <v>26</v>
      </c>
      <c r="I829" t="s">
        <v>11</v>
      </c>
      <c r="J829" t="s">
        <v>27</v>
      </c>
      <c r="K829">
        <v>1</v>
      </c>
      <c r="L829" t="s">
        <v>13</v>
      </c>
    </row>
    <row r="830" spans="1:12" x14ac:dyDescent="0.3">
      <c r="A830" t="str">
        <f>"070806550608"</f>
        <v>070806550608</v>
      </c>
      <c r="B830" t="s">
        <v>720</v>
      </c>
      <c r="C830" t="s">
        <v>1505</v>
      </c>
      <c r="D830" t="s">
        <v>369</v>
      </c>
      <c r="E830" s="1">
        <v>39300</v>
      </c>
      <c r="F830" t="s">
        <v>18</v>
      </c>
      <c r="G830" t="s">
        <v>766</v>
      </c>
      <c r="H830" t="s">
        <v>26</v>
      </c>
      <c r="I830" t="s">
        <v>11</v>
      </c>
      <c r="J830" t="s">
        <v>27</v>
      </c>
      <c r="K830">
        <v>1</v>
      </c>
      <c r="L830" t="s">
        <v>13</v>
      </c>
    </row>
    <row r="831" spans="1:12" x14ac:dyDescent="0.3">
      <c r="A831" t="str">
        <f>"080913651215"</f>
        <v>080913651215</v>
      </c>
      <c r="B831" t="s">
        <v>1506</v>
      </c>
      <c r="C831" t="s">
        <v>1507</v>
      </c>
      <c r="D831" t="s">
        <v>1508</v>
      </c>
      <c r="E831" s="1">
        <v>39704</v>
      </c>
      <c r="F831" t="s">
        <v>8</v>
      </c>
      <c r="G831" t="s">
        <v>766</v>
      </c>
      <c r="H831" t="s">
        <v>26</v>
      </c>
      <c r="I831" t="s">
        <v>11</v>
      </c>
      <c r="J831" t="s">
        <v>27</v>
      </c>
      <c r="K831">
        <v>1</v>
      </c>
      <c r="L831" t="s">
        <v>13</v>
      </c>
    </row>
    <row r="832" spans="1:12" x14ac:dyDescent="0.3">
      <c r="A832" t="str">
        <f>"080317652565"</f>
        <v>080317652565</v>
      </c>
      <c r="B832" t="s">
        <v>1509</v>
      </c>
      <c r="C832" t="s">
        <v>54</v>
      </c>
      <c r="D832" t="s">
        <v>672</v>
      </c>
      <c r="E832" s="1">
        <v>39524</v>
      </c>
      <c r="F832" t="s">
        <v>8</v>
      </c>
      <c r="G832" t="s">
        <v>766</v>
      </c>
      <c r="H832" t="s">
        <v>26</v>
      </c>
      <c r="I832" t="s">
        <v>11</v>
      </c>
      <c r="J832" t="s">
        <v>27</v>
      </c>
      <c r="K832">
        <v>1</v>
      </c>
      <c r="L832" t="s">
        <v>13</v>
      </c>
    </row>
    <row r="833" spans="1:12" x14ac:dyDescent="0.3">
      <c r="A833" t="str">
        <f>"071025050079"</f>
        <v>071025050079</v>
      </c>
      <c r="B833" t="s">
        <v>1017</v>
      </c>
      <c r="C833" t="s">
        <v>1510</v>
      </c>
      <c r="D833" t="s">
        <v>1019</v>
      </c>
      <c r="E833" s="1">
        <v>39380</v>
      </c>
      <c r="F833" t="s">
        <v>18</v>
      </c>
      <c r="G833" t="s">
        <v>766</v>
      </c>
      <c r="H833" t="s">
        <v>26</v>
      </c>
      <c r="I833" t="s">
        <v>11</v>
      </c>
      <c r="J833" t="s">
        <v>27</v>
      </c>
      <c r="K833">
        <v>1</v>
      </c>
      <c r="L833" t="s">
        <v>13</v>
      </c>
    </row>
    <row r="834" spans="1:12" x14ac:dyDescent="0.3">
      <c r="A834" t="str">
        <f>"180612505581"</f>
        <v>180612505581</v>
      </c>
      <c r="B834" t="s">
        <v>1511</v>
      </c>
      <c r="C834" t="s">
        <v>980</v>
      </c>
      <c r="D834" t="s">
        <v>1512</v>
      </c>
      <c r="E834" s="1">
        <v>43263</v>
      </c>
      <c r="F834" t="s">
        <v>18</v>
      </c>
      <c r="G834" t="s">
        <v>895</v>
      </c>
      <c r="H834" t="s">
        <v>10</v>
      </c>
      <c r="I834" t="s">
        <v>11</v>
      </c>
      <c r="J834" t="s">
        <v>12</v>
      </c>
      <c r="K834">
        <v>2</v>
      </c>
      <c r="L834" t="s">
        <v>13</v>
      </c>
    </row>
    <row r="835" spans="1:12" x14ac:dyDescent="0.3">
      <c r="A835" t="str">
        <f>"070927000192"</f>
        <v>070927000192</v>
      </c>
      <c r="B835" t="s">
        <v>1513</v>
      </c>
      <c r="C835" t="s">
        <v>1514</v>
      </c>
      <c r="D835" t="s">
        <v>1515</v>
      </c>
      <c r="E835" s="1">
        <v>39352</v>
      </c>
      <c r="F835" t="s">
        <v>18</v>
      </c>
      <c r="G835" t="s">
        <v>766</v>
      </c>
      <c r="H835" t="s">
        <v>26</v>
      </c>
      <c r="I835" t="s">
        <v>11</v>
      </c>
      <c r="J835" t="s">
        <v>27</v>
      </c>
      <c r="K835">
        <v>1</v>
      </c>
      <c r="L835" t="s">
        <v>13</v>
      </c>
    </row>
    <row r="836" spans="1:12" x14ac:dyDescent="0.3">
      <c r="A836" t="str">
        <f>"170614502586"</f>
        <v>170614502586</v>
      </c>
      <c r="B836" t="s">
        <v>327</v>
      </c>
      <c r="C836" t="s">
        <v>356</v>
      </c>
      <c r="D836" t="s">
        <v>483</v>
      </c>
      <c r="E836" s="1">
        <v>42900</v>
      </c>
      <c r="F836" t="s">
        <v>18</v>
      </c>
      <c r="G836" t="s">
        <v>895</v>
      </c>
      <c r="H836" t="s">
        <v>10</v>
      </c>
      <c r="I836" t="s">
        <v>11</v>
      </c>
      <c r="J836" t="s">
        <v>12</v>
      </c>
      <c r="K836">
        <v>2</v>
      </c>
      <c r="L836" t="s">
        <v>13</v>
      </c>
    </row>
    <row r="837" spans="1:12" x14ac:dyDescent="0.3">
      <c r="A837" t="str">
        <f>"170607505552"</f>
        <v>170607505552</v>
      </c>
      <c r="B837" t="s">
        <v>1516</v>
      </c>
      <c r="C837" t="s">
        <v>226</v>
      </c>
      <c r="D837" t="s">
        <v>346</v>
      </c>
      <c r="E837" s="1">
        <v>42893</v>
      </c>
      <c r="F837" t="s">
        <v>18</v>
      </c>
      <c r="G837" t="s">
        <v>895</v>
      </c>
      <c r="H837" t="s">
        <v>10</v>
      </c>
      <c r="I837" t="s">
        <v>11</v>
      </c>
      <c r="J837" t="s">
        <v>12</v>
      </c>
      <c r="K837">
        <v>2</v>
      </c>
      <c r="L837" t="s">
        <v>13</v>
      </c>
    </row>
    <row r="838" spans="1:12" x14ac:dyDescent="0.3">
      <c r="A838" t="str">
        <f>"170512604940"</f>
        <v>170512604940</v>
      </c>
      <c r="B838" t="s">
        <v>1517</v>
      </c>
      <c r="C838" t="s">
        <v>319</v>
      </c>
      <c r="D838" t="s">
        <v>1518</v>
      </c>
      <c r="E838" s="1">
        <v>42867</v>
      </c>
      <c r="F838" t="s">
        <v>8</v>
      </c>
      <c r="G838" t="s">
        <v>895</v>
      </c>
      <c r="H838" t="s">
        <v>10</v>
      </c>
      <c r="I838" t="s">
        <v>11</v>
      </c>
      <c r="J838" t="s">
        <v>12</v>
      </c>
      <c r="K838">
        <v>2</v>
      </c>
      <c r="L838" t="s">
        <v>13</v>
      </c>
    </row>
    <row r="839" spans="1:12" x14ac:dyDescent="0.3">
      <c r="A839" t="str">
        <f>"171103505025"</f>
        <v>171103505025</v>
      </c>
      <c r="B839" t="s">
        <v>1519</v>
      </c>
      <c r="C839" t="s">
        <v>356</v>
      </c>
      <c r="D839" t="s">
        <v>50</v>
      </c>
      <c r="E839" s="1">
        <v>43042</v>
      </c>
      <c r="F839" t="s">
        <v>18</v>
      </c>
      <c r="G839" t="s">
        <v>895</v>
      </c>
      <c r="H839" t="s">
        <v>10</v>
      </c>
      <c r="I839" t="s">
        <v>11</v>
      </c>
      <c r="J839" t="s">
        <v>12</v>
      </c>
      <c r="K839">
        <v>2</v>
      </c>
      <c r="L839" t="s">
        <v>13</v>
      </c>
    </row>
    <row r="840" spans="1:12" x14ac:dyDescent="0.3">
      <c r="A840" t="str">
        <f>"170321602440"</f>
        <v>170321602440</v>
      </c>
      <c r="B840" t="s">
        <v>407</v>
      </c>
      <c r="C840" t="s">
        <v>389</v>
      </c>
      <c r="D840" t="s">
        <v>409</v>
      </c>
      <c r="E840" s="1">
        <v>42815</v>
      </c>
      <c r="F840" t="s">
        <v>8</v>
      </c>
      <c r="G840" t="s">
        <v>895</v>
      </c>
      <c r="H840" t="s">
        <v>10</v>
      </c>
      <c r="I840" t="s">
        <v>11</v>
      </c>
      <c r="J840" t="s">
        <v>12</v>
      </c>
      <c r="K840">
        <v>2</v>
      </c>
      <c r="L840" t="s">
        <v>13</v>
      </c>
    </row>
    <row r="841" spans="1:12" x14ac:dyDescent="0.3">
      <c r="A841" t="str">
        <f>"170830600491"</f>
        <v>170830600491</v>
      </c>
      <c r="B841" t="s">
        <v>1013</v>
      </c>
      <c r="C841" t="s">
        <v>444</v>
      </c>
      <c r="D841" t="s">
        <v>1327</v>
      </c>
      <c r="E841" s="1">
        <v>42977</v>
      </c>
      <c r="F841" t="s">
        <v>8</v>
      </c>
      <c r="G841" t="s">
        <v>895</v>
      </c>
      <c r="H841" t="s">
        <v>10</v>
      </c>
      <c r="I841" t="s">
        <v>11</v>
      </c>
      <c r="J841" t="s">
        <v>12</v>
      </c>
      <c r="K841">
        <v>2</v>
      </c>
      <c r="L841" t="s">
        <v>13</v>
      </c>
    </row>
    <row r="842" spans="1:12" x14ac:dyDescent="0.3">
      <c r="A842" t="str">
        <f>"170529502297"</f>
        <v>170529502297</v>
      </c>
      <c r="B842" t="s">
        <v>1520</v>
      </c>
      <c r="C842" t="s">
        <v>1521</v>
      </c>
      <c r="D842" t="s">
        <v>17</v>
      </c>
      <c r="E842" s="1">
        <v>42884</v>
      </c>
      <c r="F842" t="s">
        <v>18</v>
      </c>
      <c r="G842" t="s">
        <v>895</v>
      </c>
      <c r="H842" t="s">
        <v>10</v>
      </c>
      <c r="I842" t="s">
        <v>11</v>
      </c>
      <c r="J842" t="s">
        <v>12</v>
      </c>
      <c r="K842">
        <v>2</v>
      </c>
      <c r="L842" t="s">
        <v>13</v>
      </c>
    </row>
    <row r="843" spans="1:12" x14ac:dyDescent="0.3">
      <c r="A843" t="str">
        <f>"170723500136"</f>
        <v>170723500136</v>
      </c>
      <c r="B843" t="s">
        <v>1522</v>
      </c>
      <c r="C843" t="s">
        <v>239</v>
      </c>
      <c r="D843" t="s">
        <v>1523</v>
      </c>
      <c r="E843" s="1">
        <v>42939</v>
      </c>
      <c r="F843" t="s">
        <v>18</v>
      </c>
      <c r="G843" t="s">
        <v>895</v>
      </c>
      <c r="H843" t="s">
        <v>10</v>
      </c>
      <c r="I843" t="s">
        <v>11</v>
      </c>
      <c r="J843" t="s">
        <v>12</v>
      </c>
      <c r="K843">
        <v>2</v>
      </c>
      <c r="L843" t="s">
        <v>13</v>
      </c>
    </row>
    <row r="844" spans="1:12" x14ac:dyDescent="0.3">
      <c r="A844" t="str">
        <f>"170316501855"</f>
        <v>170316501855</v>
      </c>
      <c r="B844" t="s">
        <v>298</v>
      </c>
      <c r="C844" t="s">
        <v>1524</v>
      </c>
      <c r="D844" t="s">
        <v>1525</v>
      </c>
      <c r="E844" s="1">
        <v>42810</v>
      </c>
      <c r="F844" t="s">
        <v>18</v>
      </c>
      <c r="G844" t="s">
        <v>895</v>
      </c>
      <c r="H844" t="s">
        <v>10</v>
      </c>
      <c r="I844" t="s">
        <v>11</v>
      </c>
      <c r="J844" t="s">
        <v>12</v>
      </c>
      <c r="K844">
        <v>2</v>
      </c>
      <c r="L844" t="s">
        <v>13</v>
      </c>
    </row>
    <row r="845" spans="1:12" x14ac:dyDescent="0.3">
      <c r="A845" t="str">
        <f>"170726503266"</f>
        <v>170726503266</v>
      </c>
      <c r="B845" t="s">
        <v>1526</v>
      </c>
      <c r="C845" t="s">
        <v>393</v>
      </c>
      <c r="D845" t="s">
        <v>218</v>
      </c>
      <c r="E845" s="1">
        <v>42942</v>
      </c>
      <c r="F845" t="s">
        <v>18</v>
      </c>
      <c r="G845" t="s">
        <v>895</v>
      </c>
      <c r="H845" t="s">
        <v>10</v>
      </c>
      <c r="I845" t="s">
        <v>11</v>
      </c>
      <c r="J845" t="s">
        <v>12</v>
      </c>
      <c r="K845">
        <v>2</v>
      </c>
      <c r="L845" t="s">
        <v>13</v>
      </c>
    </row>
    <row r="846" spans="1:12" x14ac:dyDescent="0.3">
      <c r="A846" t="str">
        <f>"180418504291"</f>
        <v>180418504291</v>
      </c>
      <c r="B846" t="s">
        <v>1527</v>
      </c>
      <c r="C846" t="s">
        <v>380</v>
      </c>
      <c r="D846" t="s">
        <v>249</v>
      </c>
      <c r="E846" s="1">
        <v>43208</v>
      </c>
      <c r="F846" t="s">
        <v>18</v>
      </c>
      <c r="G846" t="s">
        <v>895</v>
      </c>
      <c r="H846" t="s">
        <v>10</v>
      </c>
      <c r="I846" t="s">
        <v>11</v>
      </c>
      <c r="J846" t="s">
        <v>12</v>
      </c>
      <c r="K846">
        <v>2</v>
      </c>
      <c r="L846" t="s">
        <v>13</v>
      </c>
    </row>
    <row r="847" spans="1:12" x14ac:dyDescent="0.3">
      <c r="A847" t="str">
        <f>"170302600718"</f>
        <v>170302600718</v>
      </c>
      <c r="B847" t="s">
        <v>1528</v>
      </c>
      <c r="C847" t="s">
        <v>1529</v>
      </c>
      <c r="D847" t="s">
        <v>1530</v>
      </c>
      <c r="E847" s="1">
        <v>42796</v>
      </c>
      <c r="F847" t="s">
        <v>8</v>
      </c>
      <c r="G847" t="s">
        <v>895</v>
      </c>
      <c r="H847" t="s">
        <v>10</v>
      </c>
      <c r="I847" t="s">
        <v>11</v>
      </c>
      <c r="J847" t="s">
        <v>12</v>
      </c>
      <c r="K847">
        <v>2</v>
      </c>
      <c r="L847" t="s">
        <v>13</v>
      </c>
    </row>
    <row r="848" spans="1:12" x14ac:dyDescent="0.3">
      <c r="A848" t="str">
        <f>"170617602132"</f>
        <v>170617602132</v>
      </c>
      <c r="B848" t="s">
        <v>1531</v>
      </c>
      <c r="C848" t="s">
        <v>1532</v>
      </c>
      <c r="D848" t="s">
        <v>119</v>
      </c>
      <c r="E848" s="1">
        <v>42903</v>
      </c>
      <c r="F848" t="s">
        <v>8</v>
      </c>
      <c r="G848" t="s">
        <v>895</v>
      </c>
      <c r="H848" t="s">
        <v>10</v>
      </c>
      <c r="I848" t="s">
        <v>11</v>
      </c>
      <c r="J848" t="s">
        <v>12</v>
      </c>
      <c r="K848">
        <v>2</v>
      </c>
      <c r="L848" t="s">
        <v>13</v>
      </c>
    </row>
    <row r="849" spans="1:12" x14ac:dyDescent="0.3">
      <c r="A849" t="str">
        <f>"180209600794"</f>
        <v>180209600794</v>
      </c>
      <c r="B849" t="s">
        <v>1533</v>
      </c>
      <c r="C849" t="s">
        <v>1534</v>
      </c>
      <c r="D849" t="s">
        <v>1535</v>
      </c>
      <c r="E849" s="1">
        <v>43140</v>
      </c>
      <c r="F849" t="s">
        <v>8</v>
      </c>
      <c r="G849" t="s">
        <v>895</v>
      </c>
      <c r="H849" t="s">
        <v>10</v>
      </c>
      <c r="I849" t="s">
        <v>11</v>
      </c>
      <c r="J849" t="s">
        <v>12</v>
      </c>
      <c r="K849">
        <v>2</v>
      </c>
      <c r="L849" t="s">
        <v>13</v>
      </c>
    </row>
    <row r="850" spans="1:12" x14ac:dyDescent="0.3">
      <c r="A850" t="str">
        <f>"180708505246"</f>
        <v>180708505246</v>
      </c>
      <c r="B850" t="s">
        <v>481</v>
      </c>
      <c r="C850" t="s">
        <v>921</v>
      </c>
      <c r="D850" t="s">
        <v>571</v>
      </c>
      <c r="E850" s="1">
        <v>43289</v>
      </c>
      <c r="F850" t="s">
        <v>18</v>
      </c>
      <c r="G850" t="s">
        <v>895</v>
      </c>
      <c r="H850" t="s">
        <v>10</v>
      </c>
      <c r="I850" t="s">
        <v>11</v>
      </c>
      <c r="J850" t="s">
        <v>12</v>
      </c>
      <c r="K850">
        <v>2</v>
      </c>
      <c r="L850" t="s">
        <v>13</v>
      </c>
    </row>
    <row r="851" spans="1:12" x14ac:dyDescent="0.3">
      <c r="A851" t="str">
        <f>"170707600551"</f>
        <v>170707600551</v>
      </c>
      <c r="B851" t="s">
        <v>670</v>
      </c>
      <c r="C851" t="s">
        <v>975</v>
      </c>
      <c r="D851" t="s">
        <v>1536</v>
      </c>
      <c r="E851" s="1">
        <v>42923</v>
      </c>
      <c r="F851" t="s">
        <v>8</v>
      </c>
      <c r="G851" t="s">
        <v>895</v>
      </c>
      <c r="H851" t="s">
        <v>10</v>
      </c>
      <c r="I851" t="s">
        <v>11</v>
      </c>
      <c r="J851" t="s">
        <v>12</v>
      </c>
      <c r="K851">
        <v>2</v>
      </c>
      <c r="L851" t="s">
        <v>13</v>
      </c>
    </row>
    <row r="852" spans="1:12" x14ac:dyDescent="0.3">
      <c r="A852" t="str">
        <f>"170824600558"</f>
        <v>170824600558</v>
      </c>
      <c r="B852" t="s">
        <v>1537</v>
      </c>
      <c r="C852" t="s">
        <v>213</v>
      </c>
      <c r="D852" t="s">
        <v>1538</v>
      </c>
      <c r="E852" s="1">
        <v>42971</v>
      </c>
      <c r="F852" t="s">
        <v>8</v>
      </c>
      <c r="G852" t="s">
        <v>895</v>
      </c>
      <c r="H852" t="s">
        <v>10</v>
      </c>
      <c r="I852" t="s">
        <v>11</v>
      </c>
      <c r="J852" t="s">
        <v>12</v>
      </c>
      <c r="K852">
        <v>2</v>
      </c>
      <c r="L852" t="s">
        <v>13</v>
      </c>
    </row>
    <row r="853" spans="1:12" x14ac:dyDescent="0.3">
      <c r="A853" t="str">
        <f>"180701500524"</f>
        <v>180701500524</v>
      </c>
      <c r="B853" t="s">
        <v>237</v>
      </c>
      <c r="C853" t="s">
        <v>1539</v>
      </c>
      <c r="D853" t="s">
        <v>17</v>
      </c>
      <c r="E853" s="1">
        <v>43282</v>
      </c>
      <c r="F853" t="s">
        <v>18</v>
      </c>
      <c r="G853" t="s">
        <v>895</v>
      </c>
      <c r="H853" t="s">
        <v>10</v>
      </c>
      <c r="I853" t="s">
        <v>11</v>
      </c>
      <c r="J853" t="s">
        <v>12</v>
      </c>
      <c r="K853">
        <v>2</v>
      </c>
      <c r="L853" t="s">
        <v>13</v>
      </c>
    </row>
    <row r="854" spans="1:12" x14ac:dyDescent="0.3">
      <c r="A854" t="str">
        <f>"180220603648"</f>
        <v>180220603648</v>
      </c>
      <c r="B854" t="s">
        <v>1540</v>
      </c>
      <c r="C854" t="s">
        <v>82</v>
      </c>
      <c r="D854" t="s">
        <v>59</v>
      </c>
      <c r="E854" s="1">
        <v>43151</v>
      </c>
      <c r="F854" t="s">
        <v>8</v>
      </c>
      <c r="G854" t="s">
        <v>895</v>
      </c>
      <c r="H854" t="s">
        <v>10</v>
      </c>
      <c r="I854" t="s">
        <v>11</v>
      </c>
      <c r="J854" t="s">
        <v>12</v>
      </c>
      <c r="K854">
        <v>2</v>
      </c>
      <c r="L854" t="s">
        <v>13</v>
      </c>
    </row>
    <row r="855" spans="1:12" x14ac:dyDescent="0.3">
      <c r="A855" t="str">
        <f>"170721501272"</f>
        <v>170721501272</v>
      </c>
      <c r="B855" t="s">
        <v>1541</v>
      </c>
      <c r="C855" t="s">
        <v>231</v>
      </c>
      <c r="D855" t="s">
        <v>1542</v>
      </c>
      <c r="E855" s="1">
        <v>42937</v>
      </c>
      <c r="F855" t="s">
        <v>18</v>
      </c>
      <c r="G855" t="s">
        <v>330</v>
      </c>
      <c r="H855" t="s">
        <v>10</v>
      </c>
      <c r="I855" t="s">
        <v>11</v>
      </c>
      <c r="J855" t="s">
        <v>12</v>
      </c>
      <c r="K855">
        <v>1</v>
      </c>
      <c r="L855" t="s">
        <v>13</v>
      </c>
    </row>
    <row r="856" spans="1:12" x14ac:dyDescent="0.3">
      <c r="A856" t="str">
        <f>"160905501390"</f>
        <v>160905501390</v>
      </c>
      <c r="B856" t="s">
        <v>1393</v>
      </c>
      <c r="C856" t="s">
        <v>612</v>
      </c>
      <c r="D856" t="s">
        <v>308</v>
      </c>
      <c r="E856" s="1">
        <v>42618</v>
      </c>
      <c r="F856" t="s">
        <v>18</v>
      </c>
      <c r="G856" t="s">
        <v>330</v>
      </c>
      <c r="H856" t="s">
        <v>10</v>
      </c>
      <c r="I856" t="s">
        <v>11</v>
      </c>
      <c r="J856" t="s">
        <v>12</v>
      </c>
      <c r="K856">
        <v>1</v>
      </c>
      <c r="L856" t="s">
        <v>13</v>
      </c>
    </row>
    <row r="857" spans="1:12" x14ac:dyDescent="0.3">
      <c r="A857" t="str">
        <f>"160420600619"</f>
        <v>160420600619</v>
      </c>
      <c r="B857" t="s">
        <v>1543</v>
      </c>
      <c r="C857" t="s">
        <v>747</v>
      </c>
      <c r="D857" t="s">
        <v>551</v>
      </c>
      <c r="E857" s="1">
        <v>42480</v>
      </c>
      <c r="F857" t="s">
        <v>8</v>
      </c>
      <c r="G857" t="s">
        <v>330</v>
      </c>
      <c r="H857" t="s">
        <v>10</v>
      </c>
      <c r="I857" t="s">
        <v>11</v>
      </c>
      <c r="J857" t="s">
        <v>12</v>
      </c>
      <c r="K857">
        <v>1</v>
      </c>
      <c r="L857" t="s">
        <v>13</v>
      </c>
    </row>
    <row r="858" spans="1:12" x14ac:dyDescent="0.3">
      <c r="A858" t="str">
        <f>"161207503552"</f>
        <v>161207503552</v>
      </c>
      <c r="B858" t="s">
        <v>1544</v>
      </c>
      <c r="C858" t="s">
        <v>573</v>
      </c>
      <c r="D858" t="s">
        <v>1545</v>
      </c>
      <c r="E858" s="1">
        <v>42711</v>
      </c>
      <c r="F858" t="s">
        <v>18</v>
      </c>
      <c r="G858" t="s">
        <v>330</v>
      </c>
      <c r="H858" t="s">
        <v>31</v>
      </c>
      <c r="I858" t="s">
        <v>11</v>
      </c>
      <c r="J858" t="s">
        <v>12</v>
      </c>
      <c r="K858">
        <v>1</v>
      </c>
      <c r="L858" t="s">
        <v>13</v>
      </c>
    </row>
    <row r="859" spans="1:12" x14ac:dyDescent="0.3">
      <c r="A859" t="str">
        <f>"170320602198"</f>
        <v>170320602198</v>
      </c>
      <c r="B859" t="s">
        <v>736</v>
      </c>
      <c r="C859" t="s">
        <v>559</v>
      </c>
      <c r="D859" t="s">
        <v>59</v>
      </c>
      <c r="E859" s="1">
        <v>42814</v>
      </c>
      <c r="F859" t="s">
        <v>8</v>
      </c>
      <c r="G859" t="s">
        <v>330</v>
      </c>
      <c r="H859" t="s">
        <v>31</v>
      </c>
      <c r="I859" t="s">
        <v>11</v>
      </c>
      <c r="J859" t="s">
        <v>12</v>
      </c>
      <c r="K859">
        <v>1</v>
      </c>
      <c r="L859" t="s">
        <v>13</v>
      </c>
    </row>
    <row r="860" spans="1:12" x14ac:dyDescent="0.3">
      <c r="A860" t="str">
        <f>"160722505902"</f>
        <v>160722505902</v>
      </c>
      <c r="B860" t="s">
        <v>1546</v>
      </c>
      <c r="C860" t="s">
        <v>29</v>
      </c>
      <c r="D860" t="s">
        <v>70</v>
      </c>
      <c r="E860" s="1">
        <v>42573</v>
      </c>
      <c r="F860" t="s">
        <v>18</v>
      </c>
      <c r="G860" t="s">
        <v>330</v>
      </c>
      <c r="H860" t="s">
        <v>31</v>
      </c>
      <c r="I860" t="s">
        <v>11</v>
      </c>
      <c r="J860" t="s">
        <v>12</v>
      </c>
      <c r="K860">
        <v>1</v>
      </c>
      <c r="L860" t="s">
        <v>13</v>
      </c>
    </row>
    <row r="861" spans="1:12" x14ac:dyDescent="0.3">
      <c r="A861" t="str">
        <f>"170511504730"</f>
        <v>170511504730</v>
      </c>
      <c r="B861" t="s">
        <v>1547</v>
      </c>
      <c r="C861" t="s">
        <v>49</v>
      </c>
      <c r="D861" t="s">
        <v>340</v>
      </c>
      <c r="E861" s="1">
        <v>42866</v>
      </c>
      <c r="F861" t="s">
        <v>18</v>
      </c>
      <c r="G861" t="s">
        <v>330</v>
      </c>
      <c r="H861" t="s">
        <v>31</v>
      </c>
      <c r="I861" t="s">
        <v>11</v>
      </c>
      <c r="J861" t="s">
        <v>12</v>
      </c>
      <c r="K861">
        <v>1</v>
      </c>
      <c r="L861" t="s">
        <v>13</v>
      </c>
    </row>
    <row r="862" spans="1:12" x14ac:dyDescent="0.3">
      <c r="A862" t="str">
        <f>"110923502288"</f>
        <v>110923502288</v>
      </c>
      <c r="B862" t="s">
        <v>1223</v>
      </c>
      <c r="C862" t="s">
        <v>297</v>
      </c>
      <c r="D862" t="s">
        <v>1241</v>
      </c>
      <c r="E862" s="1">
        <v>40809</v>
      </c>
      <c r="F862" t="s">
        <v>18</v>
      </c>
      <c r="G862" t="s">
        <v>83</v>
      </c>
      <c r="H862" t="s">
        <v>10</v>
      </c>
      <c r="I862" t="s">
        <v>11</v>
      </c>
      <c r="J862" t="s">
        <v>12</v>
      </c>
      <c r="K862">
        <v>1</v>
      </c>
      <c r="L862" t="s">
        <v>13</v>
      </c>
    </row>
    <row r="863" spans="1:12" x14ac:dyDescent="0.3">
      <c r="A863" t="str">
        <f>"161230500513"</f>
        <v>161230500513</v>
      </c>
      <c r="B863" t="s">
        <v>1548</v>
      </c>
      <c r="C863" t="s">
        <v>1549</v>
      </c>
      <c r="D863" t="s">
        <v>317</v>
      </c>
      <c r="E863" s="1">
        <v>42734</v>
      </c>
      <c r="F863" t="s">
        <v>18</v>
      </c>
      <c r="G863" t="s">
        <v>330</v>
      </c>
      <c r="H863" t="s">
        <v>22</v>
      </c>
      <c r="I863" t="s">
        <v>11</v>
      </c>
      <c r="J863" t="s">
        <v>12</v>
      </c>
      <c r="K863">
        <v>1</v>
      </c>
      <c r="L863" t="s">
        <v>13</v>
      </c>
    </row>
    <row r="864" spans="1:12" x14ac:dyDescent="0.3">
      <c r="A864" t="str">
        <f>"131003502531"</f>
        <v>131003502531</v>
      </c>
      <c r="B864" t="s">
        <v>139</v>
      </c>
      <c r="C864" t="s">
        <v>679</v>
      </c>
      <c r="D864" t="s">
        <v>317</v>
      </c>
      <c r="E864" s="1">
        <v>41550</v>
      </c>
      <c r="F864" t="s">
        <v>18</v>
      </c>
      <c r="G864" t="s">
        <v>134</v>
      </c>
      <c r="H864" t="s">
        <v>26</v>
      </c>
      <c r="I864" t="s">
        <v>11</v>
      </c>
      <c r="J864" t="s">
        <v>27</v>
      </c>
      <c r="K864">
        <v>1</v>
      </c>
      <c r="L864" t="s">
        <v>13</v>
      </c>
    </row>
    <row r="865" spans="1:12" x14ac:dyDescent="0.3">
      <c r="A865" t="str">
        <f>"170222502119"</f>
        <v>170222502119</v>
      </c>
      <c r="B865" t="s">
        <v>1550</v>
      </c>
      <c r="C865" t="s">
        <v>803</v>
      </c>
      <c r="D865" t="s">
        <v>1551</v>
      </c>
      <c r="E865" s="1">
        <v>42788</v>
      </c>
      <c r="F865" t="s">
        <v>18</v>
      </c>
      <c r="G865" t="s">
        <v>330</v>
      </c>
      <c r="H865" t="s">
        <v>10</v>
      </c>
      <c r="I865" t="s">
        <v>11</v>
      </c>
      <c r="J865" t="s">
        <v>12</v>
      </c>
      <c r="K865">
        <v>1</v>
      </c>
      <c r="L865" t="s">
        <v>13</v>
      </c>
    </row>
    <row r="866" spans="1:12" x14ac:dyDescent="0.3">
      <c r="A866" t="str">
        <f>"161128603371"</f>
        <v>161128603371</v>
      </c>
      <c r="B866" t="s">
        <v>1552</v>
      </c>
      <c r="C866" t="s">
        <v>54</v>
      </c>
      <c r="D866" t="s">
        <v>1553</v>
      </c>
      <c r="E866" s="1">
        <v>42702</v>
      </c>
      <c r="F866" t="s">
        <v>8</v>
      </c>
      <c r="G866" t="s">
        <v>330</v>
      </c>
      <c r="H866" t="s">
        <v>31</v>
      </c>
      <c r="I866" t="s">
        <v>11</v>
      </c>
      <c r="J866" t="s">
        <v>12</v>
      </c>
      <c r="K866">
        <v>1</v>
      </c>
      <c r="L866" t="s">
        <v>13</v>
      </c>
    </row>
    <row r="867" spans="1:12" x14ac:dyDescent="0.3">
      <c r="A867" t="str">
        <f>"171105603308"</f>
        <v>171105603308</v>
      </c>
      <c r="B867" t="s">
        <v>1554</v>
      </c>
      <c r="C867" t="s">
        <v>341</v>
      </c>
      <c r="D867" t="s">
        <v>1555</v>
      </c>
      <c r="E867" s="1">
        <v>43044</v>
      </c>
      <c r="F867" t="s">
        <v>8</v>
      </c>
      <c r="G867" t="s">
        <v>895</v>
      </c>
      <c r="H867" t="s">
        <v>26</v>
      </c>
      <c r="I867" t="s">
        <v>11</v>
      </c>
      <c r="J867" t="s">
        <v>27</v>
      </c>
      <c r="K867">
        <v>2</v>
      </c>
      <c r="L867" t="s">
        <v>13</v>
      </c>
    </row>
    <row r="868" spans="1:12" x14ac:dyDescent="0.3">
      <c r="A868" t="str">
        <f>"180303602890"</f>
        <v>180303602890</v>
      </c>
      <c r="B868" t="s">
        <v>1378</v>
      </c>
      <c r="C868" t="s">
        <v>1556</v>
      </c>
      <c r="D868" t="s">
        <v>1557</v>
      </c>
      <c r="E868" s="1">
        <v>43162</v>
      </c>
      <c r="F868" t="s">
        <v>8</v>
      </c>
      <c r="G868" t="s">
        <v>895</v>
      </c>
      <c r="H868" t="s">
        <v>26</v>
      </c>
      <c r="I868" t="s">
        <v>11</v>
      </c>
      <c r="J868" t="s">
        <v>27</v>
      </c>
      <c r="K868">
        <v>2</v>
      </c>
      <c r="L868" t="s">
        <v>13</v>
      </c>
    </row>
    <row r="869" spans="1:12" x14ac:dyDescent="0.3">
      <c r="A869" t="str">
        <f>"180306505181"</f>
        <v>180306505181</v>
      </c>
      <c r="B869" t="s">
        <v>259</v>
      </c>
      <c r="C869" t="s">
        <v>1558</v>
      </c>
      <c r="D869" t="s">
        <v>261</v>
      </c>
      <c r="E869" s="1">
        <v>43165</v>
      </c>
      <c r="F869" t="s">
        <v>18</v>
      </c>
      <c r="G869" t="s">
        <v>895</v>
      </c>
      <c r="H869" t="s">
        <v>26</v>
      </c>
      <c r="I869" t="s">
        <v>11</v>
      </c>
      <c r="J869" t="s">
        <v>27</v>
      </c>
      <c r="K869">
        <v>2</v>
      </c>
      <c r="L869" t="s">
        <v>13</v>
      </c>
    </row>
    <row r="870" spans="1:12" x14ac:dyDescent="0.3">
      <c r="A870" t="str">
        <f>"170508504229"</f>
        <v>170508504229</v>
      </c>
      <c r="B870" t="s">
        <v>1559</v>
      </c>
      <c r="C870" t="s">
        <v>1560</v>
      </c>
      <c r="D870" t="s">
        <v>1561</v>
      </c>
      <c r="E870" s="1">
        <v>42863</v>
      </c>
      <c r="F870" t="s">
        <v>18</v>
      </c>
      <c r="G870" t="s">
        <v>895</v>
      </c>
      <c r="H870" t="s">
        <v>26</v>
      </c>
      <c r="I870" t="s">
        <v>11</v>
      </c>
      <c r="J870" t="s">
        <v>27</v>
      </c>
      <c r="K870">
        <v>2</v>
      </c>
      <c r="L870" t="s">
        <v>13</v>
      </c>
    </row>
    <row r="871" spans="1:12" x14ac:dyDescent="0.3">
      <c r="A871" t="str">
        <f>"180817600511"</f>
        <v>180817600511</v>
      </c>
      <c r="B871" t="s">
        <v>566</v>
      </c>
      <c r="C871" t="s">
        <v>1562</v>
      </c>
      <c r="D871" t="s">
        <v>568</v>
      </c>
      <c r="E871" s="1">
        <v>43329</v>
      </c>
      <c r="F871" t="s">
        <v>8</v>
      </c>
      <c r="G871" t="s">
        <v>895</v>
      </c>
      <c r="H871" t="s">
        <v>26</v>
      </c>
      <c r="I871" t="s">
        <v>11</v>
      </c>
      <c r="J871" t="s">
        <v>27</v>
      </c>
      <c r="K871">
        <v>2</v>
      </c>
      <c r="L871" t="s">
        <v>13</v>
      </c>
    </row>
    <row r="872" spans="1:12" x14ac:dyDescent="0.3">
      <c r="A872" t="str">
        <f>"171015602846"</f>
        <v>171015602846</v>
      </c>
      <c r="B872" t="s">
        <v>349</v>
      </c>
      <c r="C872" t="s">
        <v>1563</v>
      </c>
      <c r="D872" t="s">
        <v>295</v>
      </c>
      <c r="E872" s="1">
        <v>43023</v>
      </c>
      <c r="F872" t="s">
        <v>8</v>
      </c>
      <c r="G872" t="s">
        <v>895</v>
      </c>
      <c r="H872" t="s">
        <v>26</v>
      </c>
      <c r="I872" t="s">
        <v>11</v>
      </c>
      <c r="J872" t="s">
        <v>27</v>
      </c>
      <c r="K872">
        <v>2</v>
      </c>
      <c r="L872" t="s">
        <v>13</v>
      </c>
    </row>
    <row r="873" spans="1:12" x14ac:dyDescent="0.3">
      <c r="A873" t="str">
        <f>"180912501480"</f>
        <v>180912501480</v>
      </c>
      <c r="B873" t="s">
        <v>1564</v>
      </c>
      <c r="C873" t="s">
        <v>1565</v>
      </c>
      <c r="D873" t="s">
        <v>1566</v>
      </c>
      <c r="E873" s="1">
        <v>43355</v>
      </c>
      <c r="F873" t="s">
        <v>18</v>
      </c>
      <c r="G873" t="s">
        <v>895</v>
      </c>
      <c r="H873" t="s">
        <v>26</v>
      </c>
      <c r="I873" t="s">
        <v>11</v>
      </c>
      <c r="J873" t="s">
        <v>27</v>
      </c>
      <c r="K873">
        <v>2</v>
      </c>
      <c r="L873" t="s">
        <v>13</v>
      </c>
    </row>
    <row r="874" spans="1:12" x14ac:dyDescent="0.3">
      <c r="A874" t="str">
        <f>"180429600413"</f>
        <v>180429600413</v>
      </c>
      <c r="B874" t="s">
        <v>273</v>
      </c>
      <c r="C874" t="s">
        <v>294</v>
      </c>
      <c r="D874" t="s">
        <v>1567</v>
      </c>
      <c r="E874" s="1">
        <v>43219</v>
      </c>
      <c r="F874" t="s">
        <v>8</v>
      </c>
      <c r="G874" t="s">
        <v>895</v>
      </c>
      <c r="H874" t="s">
        <v>26</v>
      </c>
      <c r="I874" t="s">
        <v>11</v>
      </c>
      <c r="J874" t="s">
        <v>27</v>
      </c>
      <c r="K874">
        <v>2</v>
      </c>
      <c r="L874" t="s">
        <v>13</v>
      </c>
    </row>
    <row r="875" spans="1:12" x14ac:dyDescent="0.3">
      <c r="A875" t="str">
        <f>"170517601953"</f>
        <v>170517601953</v>
      </c>
      <c r="B875" t="s">
        <v>417</v>
      </c>
      <c r="C875" t="s">
        <v>1568</v>
      </c>
      <c r="D875" t="s">
        <v>419</v>
      </c>
      <c r="E875" s="1">
        <v>42872</v>
      </c>
      <c r="F875" t="s">
        <v>8</v>
      </c>
      <c r="G875" t="s">
        <v>895</v>
      </c>
      <c r="H875" t="s">
        <v>26</v>
      </c>
      <c r="I875" t="s">
        <v>11</v>
      </c>
      <c r="J875" t="s">
        <v>27</v>
      </c>
      <c r="K875">
        <v>2</v>
      </c>
      <c r="L875" t="s">
        <v>13</v>
      </c>
    </row>
    <row r="876" spans="1:12" x14ac:dyDescent="0.3">
      <c r="A876" t="str">
        <f>"180206503062"</f>
        <v>180206503062</v>
      </c>
      <c r="B876" t="s">
        <v>884</v>
      </c>
      <c r="C876" t="s">
        <v>1569</v>
      </c>
      <c r="D876" t="s">
        <v>1570</v>
      </c>
      <c r="E876" s="1">
        <v>43137</v>
      </c>
      <c r="F876" t="s">
        <v>18</v>
      </c>
      <c r="G876" t="s">
        <v>895</v>
      </c>
      <c r="H876" t="s">
        <v>26</v>
      </c>
      <c r="I876" t="s">
        <v>11</v>
      </c>
      <c r="J876" t="s">
        <v>27</v>
      </c>
      <c r="K876">
        <v>2</v>
      </c>
      <c r="L876" t="s">
        <v>13</v>
      </c>
    </row>
    <row r="877" spans="1:12" x14ac:dyDescent="0.3">
      <c r="A877" t="str">
        <f>"170715600446"</f>
        <v>170715600446</v>
      </c>
      <c r="B877" t="s">
        <v>1571</v>
      </c>
      <c r="C877" t="s">
        <v>1572</v>
      </c>
      <c r="D877" t="s">
        <v>1573</v>
      </c>
      <c r="E877" s="1">
        <v>42931</v>
      </c>
      <c r="F877" t="s">
        <v>8</v>
      </c>
      <c r="G877" t="s">
        <v>895</v>
      </c>
      <c r="H877" t="s">
        <v>26</v>
      </c>
      <c r="I877" t="s">
        <v>11</v>
      </c>
      <c r="J877" t="s">
        <v>27</v>
      </c>
      <c r="K877">
        <v>2</v>
      </c>
      <c r="L877" t="s">
        <v>13</v>
      </c>
    </row>
    <row r="878" spans="1:12" x14ac:dyDescent="0.3">
      <c r="A878" t="str">
        <f>"170404500072"</f>
        <v>170404500072</v>
      </c>
      <c r="B878" t="s">
        <v>1574</v>
      </c>
      <c r="C878" t="s">
        <v>380</v>
      </c>
      <c r="D878" t="s">
        <v>52</v>
      </c>
      <c r="E878" s="1">
        <v>42829</v>
      </c>
      <c r="F878" t="s">
        <v>18</v>
      </c>
      <c r="G878" t="s">
        <v>330</v>
      </c>
      <c r="H878" t="s">
        <v>22</v>
      </c>
      <c r="I878" t="s">
        <v>11</v>
      </c>
      <c r="J878" t="s">
        <v>12</v>
      </c>
      <c r="K878">
        <v>1</v>
      </c>
      <c r="L878" t="s">
        <v>13</v>
      </c>
    </row>
    <row r="879" spans="1:12" x14ac:dyDescent="0.3">
      <c r="A879" t="str">
        <f>"120609500771"</f>
        <v>120609500771</v>
      </c>
      <c r="B879" t="s">
        <v>1575</v>
      </c>
      <c r="C879" t="s">
        <v>1238</v>
      </c>
      <c r="D879" t="s">
        <v>1576</v>
      </c>
      <c r="E879" s="1">
        <v>41069</v>
      </c>
      <c r="F879" t="s">
        <v>18</v>
      </c>
      <c r="G879" t="s">
        <v>134</v>
      </c>
      <c r="H879" t="s">
        <v>10</v>
      </c>
      <c r="I879" t="s">
        <v>11</v>
      </c>
      <c r="J879" t="s">
        <v>12</v>
      </c>
      <c r="K879">
        <v>1</v>
      </c>
      <c r="L879" t="s">
        <v>13</v>
      </c>
    </row>
    <row r="880" spans="1:12" x14ac:dyDescent="0.3">
      <c r="A880" t="str">
        <f>"161130603683"</f>
        <v>161130603683</v>
      </c>
      <c r="B880" t="s">
        <v>721</v>
      </c>
      <c r="C880" t="s">
        <v>945</v>
      </c>
      <c r="D880" t="s">
        <v>1577</v>
      </c>
      <c r="E880" s="1">
        <v>42704</v>
      </c>
      <c r="F880" t="s">
        <v>8</v>
      </c>
      <c r="G880" t="s">
        <v>330</v>
      </c>
      <c r="H880" t="s">
        <v>10</v>
      </c>
      <c r="I880" t="s">
        <v>11</v>
      </c>
      <c r="J880" t="s">
        <v>12</v>
      </c>
      <c r="K880">
        <v>1</v>
      </c>
      <c r="L880" t="s">
        <v>13</v>
      </c>
    </row>
    <row r="881" spans="1:12" x14ac:dyDescent="0.3">
      <c r="A881" t="str">
        <f>"060327551730"</f>
        <v>060327551730</v>
      </c>
      <c r="B881" t="s">
        <v>1578</v>
      </c>
      <c r="C881" t="s">
        <v>465</v>
      </c>
      <c r="D881" t="s">
        <v>17</v>
      </c>
      <c r="E881" s="1">
        <v>38803</v>
      </c>
      <c r="F881" t="s">
        <v>18</v>
      </c>
      <c r="G881" t="s">
        <v>448</v>
      </c>
      <c r="H881" t="s">
        <v>10</v>
      </c>
      <c r="I881" t="s">
        <v>11</v>
      </c>
      <c r="J881" t="s">
        <v>12</v>
      </c>
      <c r="K881">
        <v>1</v>
      </c>
      <c r="L881" t="s">
        <v>13</v>
      </c>
    </row>
    <row r="882" spans="1:12" x14ac:dyDescent="0.3">
      <c r="A882" t="str">
        <f>"171229605379"</f>
        <v>171229605379</v>
      </c>
      <c r="B882" t="s">
        <v>1454</v>
      </c>
      <c r="C882" t="s">
        <v>1579</v>
      </c>
      <c r="D882" t="s">
        <v>1580</v>
      </c>
      <c r="E882" s="1">
        <v>43098</v>
      </c>
      <c r="F882" t="s">
        <v>8</v>
      </c>
      <c r="G882" t="s">
        <v>895</v>
      </c>
      <c r="H882" t="s">
        <v>26</v>
      </c>
      <c r="I882" t="s">
        <v>11</v>
      </c>
      <c r="J882" t="s">
        <v>27</v>
      </c>
      <c r="K882">
        <v>2</v>
      </c>
      <c r="L882" t="s">
        <v>13</v>
      </c>
    </row>
    <row r="883" spans="1:12" x14ac:dyDescent="0.3">
      <c r="A883" t="str">
        <f>"130814601118"</f>
        <v>130814601118</v>
      </c>
      <c r="B883" t="s">
        <v>1581</v>
      </c>
      <c r="C883" t="s">
        <v>671</v>
      </c>
      <c r="D883" t="s">
        <v>1582</v>
      </c>
      <c r="E883" s="1">
        <v>41500</v>
      </c>
      <c r="F883" t="s">
        <v>8</v>
      </c>
      <c r="G883" t="s">
        <v>134</v>
      </c>
      <c r="H883" t="s">
        <v>26</v>
      </c>
      <c r="I883" t="s">
        <v>11</v>
      </c>
      <c r="J883" t="s">
        <v>27</v>
      </c>
      <c r="K883">
        <v>1</v>
      </c>
      <c r="L883" t="s">
        <v>13</v>
      </c>
    </row>
    <row r="884" spans="1:12" x14ac:dyDescent="0.3">
      <c r="A884" t="str">
        <f>"081111554280"</f>
        <v>081111554280</v>
      </c>
      <c r="B884" t="s">
        <v>1583</v>
      </c>
      <c r="C884" t="s">
        <v>1584</v>
      </c>
      <c r="D884" t="s">
        <v>1585</v>
      </c>
      <c r="E884" s="1">
        <v>39763</v>
      </c>
      <c r="F884" t="s">
        <v>18</v>
      </c>
      <c r="G884" t="s">
        <v>47</v>
      </c>
      <c r="H884" t="s">
        <v>26</v>
      </c>
      <c r="I884" t="s">
        <v>11</v>
      </c>
      <c r="J884" t="s">
        <v>27</v>
      </c>
      <c r="K884">
        <v>1</v>
      </c>
      <c r="L884" t="s">
        <v>13</v>
      </c>
    </row>
    <row r="885" spans="1:12" x14ac:dyDescent="0.3">
      <c r="A885" t="str">
        <f>"160716505117"</f>
        <v>160716505117</v>
      </c>
      <c r="B885" t="s">
        <v>1583</v>
      </c>
      <c r="C885" t="s">
        <v>1291</v>
      </c>
      <c r="D885" t="s">
        <v>1585</v>
      </c>
      <c r="E885" s="1">
        <v>42567</v>
      </c>
      <c r="F885" t="s">
        <v>18</v>
      </c>
      <c r="G885" t="s">
        <v>330</v>
      </c>
      <c r="H885" t="s">
        <v>144</v>
      </c>
      <c r="I885" t="s">
        <v>11</v>
      </c>
      <c r="J885" t="s">
        <v>27</v>
      </c>
      <c r="K885">
        <v>1</v>
      </c>
      <c r="L885" t="s">
        <v>13</v>
      </c>
    </row>
    <row r="886" spans="1:12" x14ac:dyDescent="0.3">
      <c r="A886" t="str">
        <f>"150305504483"</f>
        <v>150305504483</v>
      </c>
      <c r="B886" t="s">
        <v>1583</v>
      </c>
      <c r="C886" t="s">
        <v>1586</v>
      </c>
      <c r="D886" t="s">
        <v>1585</v>
      </c>
      <c r="E886" s="1">
        <v>42068</v>
      </c>
      <c r="F886" t="s">
        <v>18</v>
      </c>
      <c r="G886" t="s">
        <v>233</v>
      </c>
      <c r="H886" t="s">
        <v>26</v>
      </c>
      <c r="I886" t="s">
        <v>11</v>
      </c>
      <c r="J886" t="s">
        <v>27</v>
      </c>
      <c r="K886">
        <v>2</v>
      </c>
      <c r="L886" t="s">
        <v>13</v>
      </c>
    </row>
    <row r="887" spans="1:12" x14ac:dyDescent="0.3">
      <c r="A887" t="str">
        <f>"100717551105"</f>
        <v>100717551105</v>
      </c>
      <c r="B887" t="s">
        <v>349</v>
      </c>
      <c r="C887" t="s">
        <v>1587</v>
      </c>
      <c r="D887" t="s">
        <v>382</v>
      </c>
      <c r="E887" s="1">
        <v>40376</v>
      </c>
      <c r="F887" t="s">
        <v>18</v>
      </c>
      <c r="G887" t="s">
        <v>56</v>
      </c>
      <c r="H887" t="s">
        <v>26</v>
      </c>
      <c r="I887" t="s">
        <v>11</v>
      </c>
      <c r="J887" t="s">
        <v>27</v>
      </c>
      <c r="K887">
        <v>1</v>
      </c>
      <c r="L887" t="s">
        <v>13</v>
      </c>
    </row>
    <row r="888" spans="1:12" x14ac:dyDescent="0.3">
      <c r="A888" t="str">
        <f>"171023501974"</f>
        <v>171023501974</v>
      </c>
      <c r="B888" t="s">
        <v>139</v>
      </c>
      <c r="C888" t="s">
        <v>1061</v>
      </c>
      <c r="D888" t="s">
        <v>317</v>
      </c>
      <c r="E888" s="1">
        <v>43031</v>
      </c>
      <c r="F888" t="s">
        <v>18</v>
      </c>
      <c r="G888" t="s">
        <v>895</v>
      </c>
      <c r="H888" t="s">
        <v>26</v>
      </c>
      <c r="I888" t="s">
        <v>11</v>
      </c>
      <c r="J888" t="s">
        <v>27</v>
      </c>
      <c r="K888">
        <v>2</v>
      </c>
      <c r="L888" t="s">
        <v>13</v>
      </c>
    </row>
    <row r="889" spans="1:12" x14ac:dyDescent="0.3">
      <c r="A889" t="str">
        <f>"151118502251"</f>
        <v>151118502251</v>
      </c>
      <c r="B889" t="s">
        <v>1588</v>
      </c>
      <c r="C889" t="s">
        <v>500</v>
      </c>
      <c r="D889" t="s">
        <v>1542</v>
      </c>
      <c r="E889" s="1">
        <v>42326</v>
      </c>
      <c r="F889" t="s">
        <v>18</v>
      </c>
      <c r="G889" t="s">
        <v>330</v>
      </c>
      <c r="H889" t="s">
        <v>22</v>
      </c>
      <c r="I889" t="s">
        <v>11</v>
      </c>
      <c r="J889" t="s">
        <v>12</v>
      </c>
      <c r="K889">
        <v>1</v>
      </c>
      <c r="L889" t="s">
        <v>13</v>
      </c>
    </row>
    <row r="890" spans="1:12" x14ac:dyDescent="0.3">
      <c r="A890" t="str">
        <f>"180917603202"</f>
        <v>180917603202</v>
      </c>
      <c r="B890" t="s">
        <v>1589</v>
      </c>
      <c r="C890" t="s">
        <v>1590</v>
      </c>
      <c r="D890" t="s">
        <v>1591</v>
      </c>
      <c r="E890" s="1">
        <v>43360</v>
      </c>
      <c r="F890" t="s">
        <v>8</v>
      </c>
      <c r="G890" t="s">
        <v>895</v>
      </c>
      <c r="H890" t="s">
        <v>26</v>
      </c>
      <c r="I890" t="s">
        <v>11</v>
      </c>
      <c r="J890" t="s">
        <v>27</v>
      </c>
      <c r="K890">
        <v>2</v>
      </c>
      <c r="L890" t="s">
        <v>13</v>
      </c>
    </row>
    <row r="891" spans="1:12" x14ac:dyDescent="0.3">
      <c r="A891" t="str">
        <f>"170511601960"</f>
        <v>170511601960</v>
      </c>
      <c r="B891" t="s">
        <v>364</v>
      </c>
      <c r="C891" t="s">
        <v>155</v>
      </c>
      <c r="D891" t="s">
        <v>366</v>
      </c>
      <c r="E891" s="1">
        <v>42866</v>
      </c>
      <c r="F891" t="s">
        <v>8</v>
      </c>
      <c r="G891" t="s">
        <v>895</v>
      </c>
      <c r="H891" t="s">
        <v>10</v>
      </c>
      <c r="I891" t="s">
        <v>11</v>
      </c>
      <c r="J891" t="s">
        <v>12</v>
      </c>
      <c r="K891">
        <v>2</v>
      </c>
      <c r="L891" t="s">
        <v>13</v>
      </c>
    </row>
    <row r="892" spans="1:12" x14ac:dyDescent="0.3">
      <c r="A892" t="str">
        <f>"180807504918"</f>
        <v>180807504918</v>
      </c>
      <c r="B892" t="s">
        <v>1380</v>
      </c>
      <c r="C892" t="s">
        <v>573</v>
      </c>
      <c r="D892" t="s">
        <v>1382</v>
      </c>
      <c r="E892" s="1">
        <v>43319</v>
      </c>
      <c r="F892" t="s">
        <v>18</v>
      </c>
      <c r="G892" t="s">
        <v>895</v>
      </c>
      <c r="H892" t="s">
        <v>26</v>
      </c>
      <c r="I892" t="s">
        <v>11</v>
      </c>
      <c r="J892" t="s">
        <v>27</v>
      </c>
      <c r="K892">
        <v>2</v>
      </c>
      <c r="L892" t="s">
        <v>13</v>
      </c>
    </row>
    <row r="893" spans="1:12" x14ac:dyDescent="0.3">
      <c r="A893" t="str">
        <f>"130621506619"</f>
        <v>130621506619</v>
      </c>
      <c r="B893" t="s">
        <v>1592</v>
      </c>
      <c r="C893" t="s">
        <v>1187</v>
      </c>
      <c r="D893" t="s">
        <v>797</v>
      </c>
      <c r="E893" s="1">
        <v>41446</v>
      </c>
      <c r="F893" t="s">
        <v>18</v>
      </c>
      <c r="G893" t="s">
        <v>255</v>
      </c>
      <c r="H893" t="s">
        <v>22</v>
      </c>
      <c r="I893" t="s">
        <v>11</v>
      </c>
      <c r="J893" t="s">
        <v>12</v>
      </c>
      <c r="K893">
        <v>1</v>
      </c>
      <c r="L893" t="s">
        <v>13</v>
      </c>
    </row>
    <row r="894" spans="1:12" x14ac:dyDescent="0.3">
      <c r="A894" t="str">
        <f>"071013553199"</f>
        <v>071013553199</v>
      </c>
      <c r="B894" t="s">
        <v>1044</v>
      </c>
      <c r="C894" t="s">
        <v>1593</v>
      </c>
      <c r="D894" t="s">
        <v>1594</v>
      </c>
      <c r="E894" s="1">
        <v>39368</v>
      </c>
      <c r="F894" t="s">
        <v>18</v>
      </c>
      <c r="G894" t="s">
        <v>766</v>
      </c>
      <c r="H894" t="s">
        <v>26</v>
      </c>
      <c r="I894" t="s">
        <v>11</v>
      </c>
      <c r="J894" t="s">
        <v>27</v>
      </c>
      <c r="K894">
        <v>1</v>
      </c>
      <c r="L894" t="s">
        <v>13</v>
      </c>
    </row>
    <row r="895" spans="1:12" x14ac:dyDescent="0.3">
      <c r="A895" t="str">
        <f>"090104653606"</f>
        <v>090104653606</v>
      </c>
      <c r="B895" t="s">
        <v>1044</v>
      </c>
      <c r="C895" t="s">
        <v>1595</v>
      </c>
      <c r="D895" t="s">
        <v>1046</v>
      </c>
      <c r="E895" s="1">
        <v>39817</v>
      </c>
      <c r="F895" t="s">
        <v>8</v>
      </c>
      <c r="G895" t="s">
        <v>9</v>
      </c>
      <c r="H895" t="s">
        <v>26</v>
      </c>
      <c r="I895" t="s">
        <v>11</v>
      </c>
      <c r="J895" t="s">
        <v>27</v>
      </c>
      <c r="K895">
        <v>1</v>
      </c>
      <c r="L895" t="s">
        <v>13</v>
      </c>
    </row>
    <row r="896" spans="1:12" x14ac:dyDescent="0.3">
      <c r="A896" t="str">
        <f>"130827604094"</f>
        <v>130827604094</v>
      </c>
      <c r="B896" t="s">
        <v>1044</v>
      </c>
      <c r="C896" t="s">
        <v>1596</v>
      </c>
      <c r="D896" t="s">
        <v>1046</v>
      </c>
      <c r="E896" s="1">
        <v>41513</v>
      </c>
      <c r="F896" t="s">
        <v>8</v>
      </c>
      <c r="G896" t="s">
        <v>134</v>
      </c>
      <c r="H896" t="s">
        <v>144</v>
      </c>
      <c r="I896" t="s">
        <v>11</v>
      </c>
      <c r="J896" t="s">
        <v>27</v>
      </c>
      <c r="K896">
        <v>1</v>
      </c>
      <c r="L896" t="s">
        <v>13</v>
      </c>
    </row>
    <row r="897" spans="1:12" x14ac:dyDescent="0.3">
      <c r="A897" t="str">
        <f>"160817505641"</f>
        <v>160817505641</v>
      </c>
      <c r="B897" t="s">
        <v>1044</v>
      </c>
      <c r="C897" t="s">
        <v>1597</v>
      </c>
      <c r="D897" t="s">
        <v>1594</v>
      </c>
      <c r="E897" s="1">
        <v>42599</v>
      </c>
      <c r="F897" t="s">
        <v>18</v>
      </c>
      <c r="G897" t="s">
        <v>255</v>
      </c>
      <c r="H897" t="s">
        <v>144</v>
      </c>
      <c r="I897" t="s">
        <v>11</v>
      </c>
      <c r="J897" t="s">
        <v>27</v>
      </c>
      <c r="K897">
        <v>2</v>
      </c>
      <c r="L897" t="s">
        <v>13</v>
      </c>
    </row>
    <row r="898" spans="1:12" x14ac:dyDescent="0.3">
      <c r="A898" t="str">
        <f>"170217505186"</f>
        <v>170217505186</v>
      </c>
      <c r="B898" t="s">
        <v>1598</v>
      </c>
      <c r="C898" t="s">
        <v>860</v>
      </c>
      <c r="D898" t="s">
        <v>67</v>
      </c>
      <c r="E898" s="1">
        <v>42783</v>
      </c>
      <c r="F898" t="s">
        <v>18</v>
      </c>
      <c r="G898" t="s">
        <v>330</v>
      </c>
      <c r="H898" t="s">
        <v>26</v>
      </c>
      <c r="I898" t="s">
        <v>11</v>
      </c>
      <c r="J898" t="s">
        <v>27</v>
      </c>
      <c r="K898">
        <v>1</v>
      </c>
      <c r="L898" t="s">
        <v>13</v>
      </c>
    </row>
    <row r="899" spans="1:12" x14ac:dyDescent="0.3">
      <c r="A899" t="str">
        <f>"080128652191"</f>
        <v>080128652191</v>
      </c>
      <c r="B899" t="s">
        <v>1058</v>
      </c>
      <c r="C899" t="s">
        <v>560</v>
      </c>
      <c r="D899" t="s">
        <v>133</v>
      </c>
      <c r="E899" s="1">
        <v>39475</v>
      </c>
      <c r="F899" t="s">
        <v>8</v>
      </c>
      <c r="G899" t="s">
        <v>766</v>
      </c>
      <c r="H899" t="s">
        <v>26</v>
      </c>
      <c r="I899" t="s">
        <v>11</v>
      </c>
      <c r="J899" t="s">
        <v>27</v>
      </c>
      <c r="K899">
        <v>1</v>
      </c>
      <c r="L899" t="s">
        <v>13</v>
      </c>
    </row>
    <row r="900" spans="1:12" x14ac:dyDescent="0.3">
      <c r="A900" t="str">
        <f>"140623501313"</f>
        <v>140623501313</v>
      </c>
      <c r="B900" t="s">
        <v>1599</v>
      </c>
      <c r="C900" t="s">
        <v>1600</v>
      </c>
      <c r="D900" t="s">
        <v>1601</v>
      </c>
      <c r="E900" s="1">
        <v>41813</v>
      </c>
      <c r="F900" t="s">
        <v>18</v>
      </c>
      <c r="G900" t="s">
        <v>200</v>
      </c>
      <c r="H900" t="s">
        <v>10</v>
      </c>
      <c r="I900" t="s">
        <v>11</v>
      </c>
      <c r="J900" t="s">
        <v>12</v>
      </c>
      <c r="K900">
        <v>1</v>
      </c>
      <c r="L900" t="s">
        <v>13</v>
      </c>
    </row>
    <row r="901" spans="1:12" x14ac:dyDescent="0.3">
      <c r="A901" t="str">
        <f>"110409500891"</f>
        <v>110409500891</v>
      </c>
      <c r="B901" t="s">
        <v>1599</v>
      </c>
      <c r="C901" t="s">
        <v>577</v>
      </c>
      <c r="D901" t="s">
        <v>1601</v>
      </c>
      <c r="E901" s="1">
        <v>40642</v>
      </c>
      <c r="F901" t="s">
        <v>18</v>
      </c>
      <c r="G901" t="s">
        <v>56</v>
      </c>
      <c r="H901" t="s">
        <v>10</v>
      </c>
      <c r="I901" t="s">
        <v>11</v>
      </c>
      <c r="J901" t="s">
        <v>12</v>
      </c>
      <c r="K901">
        <v>1</v>
      </c>
      <c r="L901" t="s">
        <v>13</v>
      </c>
    </row>
    <row r="902" spans="1:12" x14ac:dyDescent="0.3">
      <c r="A902" t="str">
        <f>"080917555466"</f>
        <v>080917555466</v>
      </c>
      <c r="B902" t="s">
        <v>1201</v>
      </c>
      <c r="C902" t="s">
        <v>393</v>
      </c>
      <c r="D902" t="s">
        <v>129</v>
      </c>
      <c r="E902" s="1">
        <v>39708</v>
      </c>
      <c r="F902" t="s">
        <v>18</v>
      </c>
      <c r="G902" t="s">
        <v>9</v>
      </c>
      <c r="H902" t="s">
        <v>22</v>
      </c>
      <c r="I902" t="s">
        <v>11</v>
      </c>
      <c r="J902" t="s">
        <v>12</v>
      </c>
      <c r="K902">
        <v>1</v>
      </c>
      <c r="L902" t="s">
        <v>13</v>
      </c>
    </row>
  </sheetData>
  <autoFilter ref="A1:L90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 контингентов СШ7 Ю.А.Га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Гулзада Хуаныш</dc:creator>
  <cp:lastModifiedBy>gulek</cp:lastModifiedBy>
  <cp:lastPrinted>2024-02-22T06:57:19Z</cp:lastPrinted>
  <dcterms:created xsi:type="dcterms:W3CDTF">2024-02-22T06:57:36Z</dcterms:created>
  <dcterms:modified xsi:type="dcterms:W3CDTF">2024-02-22T06:58:09Z</dcterms:modified>
</cp:coreProperties>
</file>